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05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запослених'!$A$1:$CI$57</definedName>
    <definedName name="_xlnm.Print_Area" localSheetId="1">'Т2 - 411 и 412'!$A$1:$R$55</definedName>
    <definedName name="_xlnm.Print_Area" localSheetId="3">'Т4 - 416'!$A$1:$L$27</definedName>
    <definedName name="_xlnm.Print_Area" localSheetId="4">'Т5 - звања и занимања'!$A$1:$AB$52</definedName>
    <definedName name="_xlnm.Print_Titles" localSheetId="0">'Т1 - број запослених'!$A:$B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1"/>
  <c r="W27" l="1"/>
  <c r="W28"/>
  <c r="W29"/>
  <c r="W30"/>
  <c r="W31"/>
  <c r="W32"/>
  <c r="W33"/>
  <c r="W34"/>
  <c r="W35"/>
  <c r="W36"/>
  <c r="W37"/>
  <c r="W38"/>
  <c r="W39"/>
  <c r="W40"/>
  <c r="W41"/>
  <c r="W42"/>
  <c r="W43"/>
  <c r="W44"/>
  <c r="W12"/>
  <c r="W13"/>
  <c r="W14"/>
  <c r="W15"/>
  <c r="W16"/>
  <c r="W17"/>
  <c r="W18"/>
  <c r="W19"/>
  <c r="W20"/>
  <c r="W21"/>
  <c r="W22"/>
  <c r="W23"/>
  <c r="W24"/>
  <c r="S13"/>
  <c r="U13" s="1"/>
  <c r="Z13" s="1"/>
  <c r="AA13" s="1"/>
  <c r="AB13" s="1"/>
  <c r="S40" l="1"/>
  <c r="U40" s="1"/>
  <c r="Z40" s="1"/>
  <c r="AA40" s="1"/>
  <c r="AB40" s="1"/>
  <c r="S41"/>
  <c r="U41" s="1"/>
  <c r="Z41" s="1"/>
  <c r="AA41" s="1"/>
  <c r="AB41" s="1"/>
  <c r="S35"/>
  <c r="U35" s="1"/>
  <c r="Z35" s="1"/>
  <c r="AA35" s="1"/>
  <c r="AB35" s="1"/>
  <c r="S36"/>
  <c r="U36" s="1"/>
  <c r="Z36" s="1"/>
  <c r="AA36" s="1"/>
  <c r="AB36" s="1"/>
  <c r="S37"/>
  <c r="U37" s="1"/>
  <c r="Z37" s="1"/>
  <c r="AA37" s="1"/>
  <c r="AB37" s="1"/>
  <c r="S31"/>
  <c r="U31" s="1"/>
  <c r="Z31" s="1"/>
  <c r="S32"/>
  <c r="U32" s="1"/>
  <c r="Z32" s="1"/>
  <c r="AA32"/>
  <c r="AB32" s="1"/>
  <c r="AA31"/>
  <c r="AB31" s="1"/>
  <c r="S29"/>
  <c r="U29" s="1"/>
  <c r="Z29" s="1"/>
  <c r="AA29" s="1"/>
  <c r="AB29" s="1"/>
  <c r="S28"/>
  <c r="U28" s="1"/>
  <c r="Z28" s="1"/>
  <c r="AA28" s="1"/>
  <c r="AB28" s="1"/>
  <c r="S27"/>
  <c r="U27" s="1"/>
  <c r="Z27" s="1"/>
  <c r="AA27" s="1"/>
  <c r="AB27" s="1"/>
  <c r="S15"/>
  <c r="U15" s="1"/>
  <c r="Z15" s="1"/>
  <c r="AA15" s="1"/>
  <c r="AB15" s="1"/>
  <c r="S12"/>
  <c r="U12" s="1"/>
  <c r="Z12" s="1"/>
  <c r="AA12" s="1"/>
  <c r="AB12" s="1"/>
  <c r="L8" i="16" l="1"/>
  <c r="W11" i="1"/>
  <c r="Y25"/>
  <c r="X25"/>
  <c r="X10"/>
  <c r="Y10"/>
  <c r="V25"/>
  <c r="W25" s="1"/>
  <c r="V10"/>
  <c r="V45" l="1"/>
  <c r="Z48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1"/>
  <c r="L42"/>
  <c r="L43"/>
  <c r="L44"/>
  <c r="L45"/>
  <c r="L46"/>
  <c r="L47"/>
  <c r="L48"/>
  <c r="L49"/>
  <c r="C2" l="1"/>
  <c r="I40" l="1"/>
  <c r="L40" s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45" i="1" l="1"/>
  <c r="S30"/>
  <c r="U30" s="1"/>
  <c r="Z30" s="1"/>
  <c r="S33"/>
  <c r="U33" s="1"/>
  <c r="Z33" s="1"/>
  <c r="S34"/>
  <c r="U34" s="1"/>
  <c r="Z34" s="1"/>
  <c r="S38"/>
  <c r="U38" s="1"/>
  <c r="Z38" s="1"/>
  <c r="S39"/>
  <c r="U39" s="1"/>
  <c r="Z39" s="1"/>
  <c r="S42"/>
  <c r="U42" s="1"/>
  <c r="Z42" s="1"/>
  <c r="S43"/>
  <c r="U43" s="1"/>
  <c r="Z43" s="1"/>
  <c r="S44"/>
  <c r="U44" s="1"/>
  <c r="Z44" s="1"/>
  <c r="S26"/>
  <c r="S14"/>
  <c r="S16"/>
  <c r="U16" s="1"/>
  <c r="Z16" s="1"/>
  <c r="S17"/>
  <c r="U17" s="1"/>
  <c r="Z17" s="1"/>
  <c r="S18"/>
  <c r="U18" s="1"/>
  <c r="Z18" s="1"/>
  <c r="S19"/>
  <c r="U19" s="1"/>
  <c r="Z19" s="1"/>
  <c r="S20"/>
  <c r="U20" s="1"/>
  <c r="Z20" s="1"/>
  <c r="S21"/>
  <c r="U21" s="1"/>
  <c r="Z21" s="1"/>
  <c r="S22"/>
  <c r="U22" s="1"/>
  <c r="Z22" s="1"/>
  <c r="S23"/>
  <c r="U23" s="1"/>
  <c r="Z23" s="1"/>
  <c r="S24"/>
  <c r="U24" s="1"/>
  <c r="Z24" s="1"/>
  <c r="S11"/>
  <c r="U11" s="1"/>
  <c r="Z11" s="1"/>
  <c r="AA11" s="1"/>
  <c r="AB11" s="1"/>
  <c r="U14" l="1"/>
  <c r="Z14" s="1"/>
  <c r="AA14" s="1"/>
  <c r="AB14" s="1"/>
  <c r="G11" i="17"/>
  <c r="H11"/>
  <c r="H25" s="1"/>
  <c r="I11"/>
  <c r="I25" s="1"/>
  <c r="J11"/>
  <c r="J25" s="1"/>
  <c r="G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F50"/>
  <c r="F48" s="1"/>
  <c r="G49"/>
  <c r="H49" s="1"/>
  <c r="S47"/>
  <c r="R47"/>
  <c r="R45" s="1"/>
  <c r="S46"/>
  <c r="T46" s="1"/>
  <c r="P47"/>
  <c r="O47"/>
  <c r="P46"/>
  <c r="M47"/>
  <c r="L47"/>
  <c r="M46"/>
  <c r="N46" s="1"/>
  <c r="G47"/>
  <c r="F47"/>
  <c r="F45" s="1"/>
  <c r="G46"/>
  <c r="H46" s="1"/>
  <c r="S44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R40"/>
  <c r="S39"/>
  <c r="T39" s="1"/>
  <c r="P40"/>
  <c r="P38" s="1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F35" s="1"/>
  <c r="G36"/>
  <c r="S34"/>
  <c r="R34"/>
  <c r="S33"/>
  <c r="T33" s="1"/>
  <c r="P34"/>
  <c r="O34"/>
  <c r="P33"/>
  <c r="M34"/>
  <c r="M32" s="1"/>
  <c r="L34"/>
  <c r="M33"/>
  <c r="N33" s="1"/>
  <c r="G34"/>
  <c r="F34"/>
  <c r="F32" s="1"/>
  <c r="G33"/>
  <c r="H33" s="1"/>
  <c r="S31"/>
  <c r="R31"/>
  <c r="R29" s="1"/>
  <c r="S30"/>
  <c r="T30" s="1"/>
  <c r="P31"/>
  <c r="O31"/>
  <c r="O29" s="1"/>
  <c r="P30"/>
  <c r="M31"/>
  <c r="M29" s="1"/>
  <c r="L31"/>
  <c r="L29" s="1"/>
  <c r="M30"/>
  <c r="N30" s="1"/>
  <c r="G31"/>
  <c r="F31"/>
  <c r="G30"/>
  <c r="H30" s="1"/>
  <c r="S28"/>
  <c r="R28"/>
  <c r="S27"/>
  <c r="T27" s="1"/>
  <c r="P28"/>
  <c r="O28"/>
  <c r="P27"/>
  <c r="M28"/>
  <c r="L28"/>
  <c r="M27"/>
  <c r="G28"/>
  <c r="F28"/>
  <c r="F26" s="1"/>
  <c r="G27"/>
  <c r="H27" s="1"/>
  <c r="S25"/>
  <c r="R25"/>
  <c r="S24"/>
  <c r="T24" s="1"/>
  <c r="P25"/>
  <c r="O25"/>
  <c r="O23" s="1"/>
  <c r="P24"/>
  <c r="M25"/>
  <c r="M23" s="1"/>
  <c r="L25"/>
  <c r="L23" s="1"/>
  <c r="M24"/>
  <c r="N24" s="1"/>
  <c r="G25"/>
  <c r="F25"/>
  <c r="F23" s="1"/>
  <c r="G24"/>
  <c r="H24" s="1"/>
  <c r="S22"/>
  <c r="R22"/>
  <c r="R20" s="1"/>
  <c r="S21"/>
  <c r="T21" s="1"/>
  <c r="P22"/>
  <c r="O22"/>
  <c r="O20" s="1"/>
  <c r="P21"/>
  <c r="M22"/>
  <c r="L22"/>
  <c r="L20" s="1"/>
  <c r="M21"/>
  <c r="G22"/>
  <c r="F22"/>
  <c r="F20" s="1"/>
  <c r="G21"/>
  <c r="H21" s="1"/>
  <c r="S19"/>
  <c r="T19" s="1"/>
  <c r="R19"/>
  <c r="S18"/>
  <c r="T18" s="1"/>
  <c r="P19"/>
  <c r="O19"/>
  <c r="P18"/>
  <c r="Q18" s="1"/>
  <c r="M19"/>
  <c r="L19"/>
  <c r="L17" s="1"/>
  <c r="M18"/>
  <c r="G19"/>
  <c r="F19"/>
  <c r="F17" s="1"/>
  <c r="G18"/>
  <c r="S15"/>
  <c r="T15" s="1"/>
  <c r="R15"/>
  <c r="S14"/>
  <c r="P15"/>
  <c r="O15"/>
  <c r="P14"/>
  <c r="M15"/>
  <c r="L15"/>
  <c r="L13" s="1"/>
  <c r="M14"/>
  <c r="G15"/>
  <c r="F15"/>
  <c r="F13" s="1"/>
  <c r="G14"/>
  <c r="H14" s="1"/>
  <c r="S12"/>
  <c r="R12"/>
  <c r="R9" s="1"/>
  <c r="S11"/>
  <c r="T11" s="1"/>
  <c r="S10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C47"/>
  <c r="C45" s="1"/>
  <c r="D46"/>
  <c r="E46" s="1"/>
  <c r="D44"/>
  <c r="C44"/>
  <c r="D43"/>
  <c r="E43" s="1"/>
  <c r="D40"/>
  <c r="C40"/>
  <c r="C38" s="1"/>
  <c r="D39"/>
  <c r="E39" s="1"/>
  <c r="D37"/>
  <c r="C37"/>
  <c r="D36"/>
  <c r="E36" s="1"/>
  <c r="D34"/>
  <c r="C34"/>
  <c r="C32" s="1"/>
  <c r="D33"/>
  <c r="D31"/>
  <c r="C31"/>
  <c r="D30"/>
  <c r="D28"/>
  <c r="C28"/>
  <c r="C26" s="1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S51"/>
  <c r="R51"/>
  <c r="P51"/>
  <c r="O51"/>
  <c r="M51"/>
  <c r="L51"/>
  <c r="I51"/>
  <c r="G51"/>
  <c r="F51"/>
  <c r="D51"/>
  <c r="C51"/>
  <c r="Q49"/>
  <c r="Q46"/>
  <c r="R42"/>
  <c r="L42"/>
  <c r="O35"/>
  <c r="Q33"/>
  <c r="R32"/>
  <c r="O32"/>
  <c r="Q30"/>
  <c r="P29"/>
  <c r="Q27"/>
  <c r="Q24"/>
  <c r="Q21"/>
  <c r="E21"/>
  <c r="R17"/>
  <c r="O17"/>
  <c r="Q14"/>
  <c r="R13"/>
  <c r="E40" l="1"/>
  <c r="H19"/>
  <c r="H31"/>
  <c r="H34"/>
  <c r="H32" s="1"/>
  <c r="H37"/>
  <c r="H44"/>
  <c r="H47"/>
  <c r="H50"/>
  <c r="H48" s="1"/>
  <c r="D23"/>
  <c r="S29"/>
  <c r="S38"/>
  <c r="S42"/>
  <c r="S41" s="1"/>
  <c r="S45"/>
  <c r="E51"/>
  <c r="E22"/>
  <c r="E31"/>
  <c r="E47"/>
  <c r="S55"/>
  <c r="T55" s="1"/>
  <c r="N47"/>
  <c r="P45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E26" s="1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M56"/>
  <c r="N56" s="1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C16" s="1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H26" s="1"/>
  <c r="T28"/>
  <c r="T26" s="1"/>
  <c r="N31"/>
  <c r="N29" s="1"/>
  <c r="T34"/>
  <c r="T32" s="1"/>
  <c r="P55"/>
  <c r="Q55" s="1"/>
  <c r="H40"/>
  <c r="T40"/>
  <c r="F57"/>
  <c r="T50"/>
  <c r="R48"/>
  <c r="R41" s="1"/>
  <c r="T45"/>
  <c r="O45"/>
  <c r="O41" s="1"/>
  <c r="L45"/>
  <c r="L41" s="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4"/>
  <c r="D56"/>
  <c r="E56" s="1"/>
  <c r="C57"/>
  <c r="E57" s="1"/>
  <c r="E15"/>
  <c r="H38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W51"/>
  <c r="AV51"/>
  <c r="AT51"/>
  <c r="AS51"/>
  <c r="BL50"/>
  <c r="BK50"/>
  <c r="BK48" s="1"/>
  <c r="BJ50"/>
  <c r="BG50"/>
  <c r="BD50"/>
  <c r="AZ50"/>
  <c r="AY50"/>
  <c r="AY48" s="1"/>
  <c r="AX50"/>
  <c r="AU50"/>
  <c r="BL49"/>
  <c r="BJ49"/>
  <c r="BG49"/>
  <c r="BD49"/>
  <c r="AZ49"/>
  <c r="AX49"/>
  <c r="AU49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K35" s="1"/>
  <c r="BJ37"/>
  <c r="BG37"/>
  <c r="BD37"/>
  <c r="AZ37"/>
  <c r="AY37"/>
  <c r="AY35" s="1"/>
  <c r="AX37"/>
  <c r="AU37"/>
  <c r="BL36"/>
  <c r="BJ36"/>
  <c r="BG36"/>
  <c r="BD36"/>
  <c r="AZ36"/>
  <c r="AX36"/>
  <c r="AU36"/>
  <c r="BI35"/>
  <c r="BH35"/>
  <c r="BF35"/>
  <c r="BE35"/>
  <c r="BC35"/>
  <c r="BB35"/>
  <c r="AW35"/>
  <c r="AV35"/>
  <c r="AT35"/>
  <c r="AS35"/>
  <c r="BL34"/>
  <c r="BK34"/>
  <c r="BJ34"/>
  <c r="BG34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K26" s="1"/>
  <c r="BJ28"/>
  <c r="BG28"/>
  <c r="BD28"/>
  <c r="AZ28"/>
  <c r="AY28"/>
  <c r="AY26" s="1"/>
  <c r="AX28"/>
  <c r="AU28"/>
  <c r="BL27"/>
  <c r="BJ27"/>
  <c r="BG27"/>
  <c r="BD27"/>
  <c r="AZ27"/>
  <c r="AX27"/>
  <c r="AU27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R55"/>
  <c r="BS55" s="1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T44"/>
  <c r="BT42" s="1"/>
  <c r="BS44"/>
  <c r="BP44"/>
  <c r="CG43"/>
  <c r="CE43"/>
  <c r="CE42" s="1"/>
  <c r="CB43"/>
  <c r="CB42" s="1"/>
  <c r="BY43"/>
  <c r="BY42" s="1"/>
  <c r="BU43"/>
  <c r="BV43" s="1"/>
  <c r="G42" i="16" s="1"/>
  <c r="BS43" i="7"/>
  <c r="BP43"/>
  <c r="CD42"/>
  <c r="CC42"/>
  <c r="CA42"/>
  <c r="BZ42"/>
  <c r="BX42"/>
  <c r="BW42"/>
  <c r="BR42"/>
  <c r="BQ42"/>
  <c r="BO42"/>
  <c r="BN42"/>
  <c r="CG40"/>
  <c r="CF40"/>
  <c r="CE40"/>
  <c r="CB40"/>
  <c r="BY40"/>
  <c r="BU40"/>
  <c r="BT40"/>
  <c r="BT38" s="1"/>
  <c r="BS40"/>
  <c r="BP40"/>
  <c r="CG39"/>
  <c r="CE39"/>
  <c r="CB39"/>
  <c r="BY39"/>
  <c r="BU39"/>
  <c r="BV39" s="1"/>
  <c r="G38" i="16" s="1"/>
  <c r="BS39" i="7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S34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CD23"/>
  <c r="CC23"/>
  <c r="CA23"/>
  <c r="BZ23"/>
  <c r="BX23"/>
  <c r="BW23"/>
  <c r="BR23"/>
  <c r="BQ23"/>
  <c r="BO23"/>
  <c r="BN23"/>
  <c r="CG22"/>
  <c r="CF22"/>
  <c r="CE22"/>
  <c r="CB22"/>
  <c r="BY22"/>
  <c r="BU22"/>
  <c r="BT22"/>
  <c r="BS22"/>
  <c r="BP22"/>
  <c r="CG21"/>
  <c r="CE21"/>
  <c r="CB21"/>
  <c r="CB20" s="1"/>
  <c r="BY21"/>
  <c r="BY20" s="1"/>
  <c r="BU21"/>
  <c r="BV21" s="1"/>
  <c r="G20" i="16" s="1"/>
  <c r="BS21" i="7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N51"/>
  <c r="AM51"/>
  <c r="AO50"/>
  <c r="AO49"/>
  <c r="AN48"/>
  <c r="AM48"/>
  <c r="AO47"/>
  <c r="AO46"/>
  <c r="AN45"/>
  <c r="AM45"/>
  <c r="AO44"/>
  <c r="AO43"/>
  <c r="AN42"/>
  <c r="AM42"/>
  <c r="AO40"/>
  <c r="AO39"/>
  <c r="AN38"/>
  <c r="AM38"/>
  <c r="AO37"/>
  <c r="AO36"/>
  <c r="AN35"/>
  <c r="AM35"/>
  <c r="AO34"/>
  <c r="AO33"/>
  <c r="AN32"/>
  <c r="AM32"/>
  <c r="AO31"/>
  <c r="AO30"/>
  <c r="AN29"/>
  <c r="AM29"/>
  <c r="AO28"/>
  <c r="AO27"/>
  <c r="AN26"/>
  <c r="AM26"/>
  <c r="AO25"/>
  <c r="AO24"/>
  <c r="AN23"/>
  <c r="AM23"/>
  <c r="AO22"/>
  <c r="AO21"/>
  <c r="AN20"/>
  <c r="AM20"/>
  <c r="AO19"/>
  <c r="AO18"/>
  <c r="AN17"/>
  <c r="AM17"/>
  <c r="AO15"/>
  <c r="AO14"/>
  <c r="AN13"/>
  <c r="AM13"/>
  <c r="AO12"/>
  <c r="AO11"/>
  <c r="AO10"/>
  <c r="AN9"/>
  <c r="AM9"/>
  <c r="BQ16" l="1"/>
  <c r="BS20"/>
  <c r="CE20"/>
  <c r="BP20"/>
  <c r="AU23"/>
  <c r="E32"/>
  <c r="BP17"/>
  <c r="BU38"/>
  <c r="BV38" s="1"/>
  <c r="BU42"/>
  <c r="AO17"/>
  <c r="AO20"/>
  <c r="AO26"/>
  <c r="AO32"/>
  <c r="AO45"/>
  <c r="AO51"/>
  <c r="CH22"/>
  <c r="Q21" i="16" s="1"/>
  <c r="BP23" i="7"/>
  <c r="BV34"/>
  <c r="G33" i="16" s="1"/>
  <c r="BP42" i="7"/>
  <c r="BS45"/>
  <c r="AX45"/>
  <c r="AX17"/>
  <c r="BJ9"/>
  <c r="BG32"/>
  <c r="BG48"/>
  <c r="AZ5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48"/>
  <c r="G31" i="16"/>
  <c r="AX51" i="7"/>
  <c r="BJ51"/>
  <c r="H41"/>
  <c r="BH41"/>
  <c r="BO41"/>
  <c r="AX57"/>
  <c r="H57"/>
  <c r="AO57"/>
  <c r="T57"/>
  <c r="T9"/>
  <c r="Q9"/>
  <c r="U31"/>
  <c r="U29" s="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BR54" s="1"/>
  <c r="V18"/>
  <c r="W18" s="1"/>
  <c r="U19"/>
  <c r="U17" s="1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N41"/>
  <c r="CB9"/>
  <c r="BU23"/>
  <c r="BU32"/>
  <c r="BU45"/>
  <c r="BI16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U50"/>
  <c r="U48" s="1"/>
  <c r="E41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T16"/>
  <c r="N16"/>
  <c r="M41"/>
  <c r="M54" s="1"/>
  <c r="E16"/>
  <c r="BV15"/>
  <c r="G14" i="16" s="1"/>
  <c r="G12" s="1"/>
  <c r="BW16" i="7"/>
  <c r="BZ16"/>
  <c r="CD16"/>
  <c r="BS17"/>
  <c r="BT16"/>
  <c r="BO16"/>
  <c r="CC16"/>
  <c r="CB23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9"/>
  <c r="U22"/>
  <c r="W22" s="1"/>
  <c r="V25"/>
  <c r="V23" s="1"/>
  <c r="U28"/>
  <c r="W28" s="1"/>
  <c r="V3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AS41"/>
  <c r="BA46"/>
  <c r="E45" i="16" s="1"/>
  <c r="BM49" i="7"/>
  <c r="O48" i="16" s="1"/>
  <c r="V49" i="7"/>
  <c r="S54"/>
  <c r="R16"/>
  <c r="R54" s="1"/>
  <c r="F54"/>
  <c r="N42"/>
  <c r="Q41"/>
  <c r="L54"/>
  <c r="T48"/>
  <c r="T41" s="1"/>
  <c r="H16"/>
  <c r="H54" s="1"/>
  <c r="Q16"/>
  <c r="U20"/>
  <c r="BP26"/>
  <c r="BV26"/>
  <c r="BS29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AU48"/>
  <c r="BA49"/>
  <c r="AZ48"/>
  <c r="AZ41" s="1"/>
  <c r="BV50"/>
  <c r="CC4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F39"/>
  <c r="C38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S54" l="1"/>
  <c r="BP41"/>
  <c r="AF27"/>
  <c r="C26" i="16" s="1"/>
  <c r="AE23" i="7"/>
  <c r="N41"/>
  <c r="U26"/>
  <c r="W31"/>
  <c r="BI54"/>
  <c r="BO54"/>
  <c r="AO16"/>
  <c r="AE38"/>
  <c r="BG41"/>
  <c r="P54"/>
  <c r="BW54"/>
  <c r="CC54"/>
  <c r="W29"/>
  <c r="V45"/>
  <c r="AO41"/>
  <c r="AF14"/>
  <c r="C13" i="16" s="1"/>
  <c r="AD42" i="7"/>
  <c r="AE51"/>
  <c r="AI48"/>
  <c r="BE54"/>
  <c r="V13"/>
  <c r="W13" s="1"/>
  <c r="CB16"/>
  <c r="BU16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AE35"/>
  <c r="AF35" s="1"/>
  <c r="AE48"/>
  <c r="CF16"/>
  <c r="AI42"/>
  <c r="AJ41"/>
  <c r="W47"/>
  <c r="W45" s="1"/>
  <c r="I22"/>
  <c r="I20" s="1"/>
  <c r="AK41"/>
  <c r="V29"/>
  <c r="AW54"/>
  <c r="AG16"/>
  <c r="BJ16"/>
  <c r="BS41"/>
  <c r="BP16"/>
  <c r="BP54" s="1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K24" s="1"/>
  <c r="AE32"/>
  <c r="AF33"/>
  <c r="C32" i="16" s="1"/>
  <c r="C31" s="1"/>
  <c r="AE45" i="7"/>
  <c r="CH48"/>
  <c r="Q48" i="16"/>
  <c r="Q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W12" i="7"/>
  <c r="G8" i="16"/>
  <c r="BM9" i="7"/>
  <c r="O11" i="16"/>
  <c r="O8" s="1"/>
  <c r="AL9" i="7"/>
  <c r="J10"/>
  <c r="AD9"/>
  <c r="AF12"/>
  <c r="C11" i="16" s="1"/>
  <c r="W40" i="7"/>
  <c r="U38"/>
  <c r="W33"/>
  <c r="V32"/>
  <c r="W44"/>
  <c r="BY16"/>
  <c r="BT54"/>
  <c r="CH26"/>
  <c r="BU41"/>
  <c r="BU54" s="1"/>
  <c r="CH51"/>
  <c r="K22"/>
  <c r="K20" s="1"/>
  <c r="V20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C42"/>
  <c r="AE17"/>
  <c r="AF24"/>
  <c r="C23" i="16" s="1"/>
  <c r="AE26" i="7"/>
  <c r="AD32"/>
  <c r="AF32"/>
  <c r="AF43"/>
  <c r="C42" i="16" s="1"/>
  <c r="AD51" i="7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44"/>
  <c r="AR12"/>
  <c r="M11" i="16" s="1"/>
  <c r="AD45" i="7"/>
  <c r="AE56"/>
  <c r="AF56" s="1"/>
  <c r="C52" i="16" s="1"/>
  <c r="AD57" i="7"/>
  <c r="AD23"/>
  <c r="AF25"/>
  <c r="C24" i="16" s="1"/>
  <c r="AF21" i="7"/>
  <c r="X32"/>
  <c r="Y32"/>
  <c r="Z33"/>
  <c r="Z34"/>
  <c r="BV16" l="1"/>
  <c r="K23"/>
  <c r="AF45"/>
  <c r="J55"/>
  <c r="K55" s="1"/>
  <c r="AE41"/>
  <c r="J56"/>
  <c r="K56" s="1"/>
  <c r="AI41"/>
  <c r="BJ54"/>
  <c r="AA54"/>
  <c r="BL54"/>
  <c r="J23"/>
  <c r="V16"/>
  <c r="V54" s="1"/>
  <c r="AD16"/>
  <c r="C12" i="16"/>
  <c r="I41" i="7"/>
  <c r="W42"/>
  <c r="W41" s="1"/>
  <c r="BA41"/>
  <c r="U54"/>
  <c r="BA16"/>
  <c r="K47"/>
  <c r="K45" s="1"/>
  <c r="K19"/>
  <c r="W16"/>
  <c r="AU54"/>
  <c r="O15" i="16"/>
  <c r="K17" i="7"/>
  <c r="BM41"/>
  <c r="I57"/>
  <c r="K57" s="1"/>
  <c r="J35"/>
  <c r="BD54"/>
  <c r="CH16"/>
  <c r="AG54"/>
  <c r="J41"/>
  <c r="BV41"/>
  <c r="BV54" s="1"/>
  <c r="BY54"/>
  <c r="W38"/>
  <c r="Q15" i="16"/>
  <c r="J29" i="7"/>
  <c r="Q40" i="16"/>
  <c r="G40"/>
  <c r="E40"/>
  <c r="O40"/>
  <c r="C34"/>
  <c r="E15"/>
  <c r="AH54" i="7"/>
  <c r="CE54"/>
  <c r="AD41"/>
  <c r="AD54" s="1"/>
  <c r="CH4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13"/>
  <c r="M8" i="16"/>
  <c r="W57" i="7"/>
  <c r="K10"/>
  <c r="K9" s="1"/>
  <c r="AF9"/>
  <c r="C10" i="16"/>
  <c r="C8" s="1"/>
  <c r="BM16" i="7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BA54" i="7" l="1"/>
  <c r="AR16"/>
  <c r="AR54" s="1"/>
  <c r="BM54"/>
  <c r="AF41"/>
  <c r="J16"/>
  <c r="J54" s="1"/>
  <c r="AF16"/>
  <c r="CH54"/>
  <c r="M15" i="16"/>
  <c r="C40"/>
  <c r="I28" i="8"/>
  <c r="K41" i="7"/>
  <c r="K16"/>
  <c r="K54" s="1"/>
  <c r="M40" i="16"/>
  <c r="E50"/>
  <c r="Q50"/>
  <c r="O50"/>
  <c r="C15"/>
  <c r="C50" s="1"/>
  <c r="W54" i="7"/>
  <c r="AC54"/>
  <c r="AF54"/>
  <c r="M50" i="16" l="1"/>
  <c r="P45" i="1" l="1"/>
  <c r="N45"/>
  <c r="L45"/>
  <c r="J45"/>
  <c r="H45"/>
  <c r="F45"/>
  <c r="D25"/>
  <c r="C25"/>
  <c r="D10"/>
  <c r="C10"/>
  <c r="C45" l="1"/>
  <c r="D45"/>
  <c r="X45"/>
  <c r="T48" s="1"/>
  <c r="Y45"/>
  <c r="U48" s="1"/>
  <c r="AA16"/>
  <c r="AB16" l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6" i="1"/>
  <c r="Z26" s="1"/>
  <c r="AA26" s="1"/>
  <c r="S25"/>
  <c r="U25" s="1"/>
  <c r="AA38"/>
  <c r="AA44"/>
  <c r="AA30"/>
  <c r="AA33"/>
  <c r="AA42"/>
  <c r="AA34"/>
  <c r="AA43"/>
  <c r="Z42" i="7"/>
  <c r="Z25" i="1" l="1"/>
  <c r="AA39"/>
  <c r="AA25" s="1"/>
  <c r="AB42"/>
  <c r="AB33"/>
  <c r="AB43"/>
  <c r="AB34"/>
  <c r="AB30"/>
  <c r="AB44"/>
  <c r="AB38"/>
  <c r="AB26"/>
  <c r="AA24"/>
  <c r="AA20"/>
  <c r="AA23"/>
  <c r="AA19"/>
  <c r="AA22"/>
  <c r="AA18"/>
  <c r="AA17"/>
  <c r="S10"/>
  <c r="S45" s="1"/>
  <c r="AB39" l="1"/>
  <c r="AB25"/>
  <c r="AA21"/>
  <c r="AA10" s="1"/>
  <c r="AA45" s="1"/>
  <c r="Y48" s="1"/>
  <c r="AA48" s="1"/>
  <c r="Z10"/>
  <c r="Z45" s="1"/>
  <c r="V48" s="1"/>
  <c r="AB17"/>
  <c r="AB18"/>
  <c r="AB22"/>
  <c r="AB19"/>
  <c r="AB23"/>
  <c r="AB20"/>
  <c r="AB24"/>
  <c r="AB21" l="1"/>
  <c r="AB10" s="1"/>
  <c r="AB45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<sst xmlns="http://schemas.openxmlformats.org/spreadsheetml/2006/main" count="550" uniqueCount="145">
  <si>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</si>
  <si>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</si>
  <si>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</si>
  <si>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</si>
  <si>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</si>
  <si>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</si>
  <si>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</si>
  <si>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</si>
  <si>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</si>
  <si>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</si>
  <si>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</si>
  <si>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</si>
  <si>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</si>
  <si>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</si>
  <si>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</si>
  <si>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</si>
  <si>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</si>
  <si>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</si>
  <si>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</si>
  <si>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</si>
  <si>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</si>
  <si>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</si>
  <si>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</si>
  <si>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</si>
  <si>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</si>
  <si>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</si>
  <si>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</si>
  <si>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</si>
  <si>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</si>
  <si>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</si>
  <si>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</si>
  <si>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</si>
  <si>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</si>
  <si>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</si>
  <si>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</si>
  <si>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</si>
  <si>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</si>
  <si>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</si>
  <si>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</si>
  <si>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</si>
  <si>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</si>
  <si>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</si>
  <si>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</si>
  <si>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</si>
  <si>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</si>
  <si>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</si>
  <si>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</si>
  <si>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</si>
  <si>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</si>
  <si>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</si>
  <si>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</si>
  <si>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</si>
  <si>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</si>
  <si>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</si>
  <si>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</si>
  <si>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</si>
  <si>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</si>
  <si>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</si>
  <si>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</si>
  <si>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</si>
  <si>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</si>
  <si>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</si>
  <si>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</si>
  <si>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</si>
  <si>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</si>
  <si>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</si>
  <si>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</si>
  <si>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</si>
  <si>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</si>
  <si>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</si>
  <si>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</si>
  <si>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</si>
  <si>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</si>
  <si>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</si>
  <si>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</si>
  <si>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</si>
  <si>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</si>
  <si>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</si>
  <si>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</si>
  <si>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</si>
  <si>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</si>
  <si>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</si>
  <si>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</si>
  <si>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</si>
  <si>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</si>
  <si>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</si>
  <si>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</si>
  <si>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</si>
  <si>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</si>
  <si>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</si>
  <si>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</si>
  <si>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</si>
  <si>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</si>
  <si>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</si>
  <si>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</si>
  <si>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</si>
  <si>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</si>
  <si>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</si>
  <si>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</si>
  <si>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</si>
  <si>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</si>
  <si>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</si>
  <si>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</si>
  <si>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</si>
  <si>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</si>
  <si>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</si>
  <si>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</si>
  <si>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</si>
  <si>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</si>
  <si>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</si>
  <si>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</si>
  <si>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</si>
  <si>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</si>
  <si>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</si>
  <si>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</si>
  <si>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</si>
  <si>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</si>
  <si>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</si>
  <si>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</si>
  <si>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</si>
  <si>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</si>
  <si>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</si>
  <si>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</si>
  <si>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</si>
  <si>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</si>
  <si>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</si>
  <si>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</si>
  <si>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</si>
  <si>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</si>
  <si>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</si>
  <si>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</si>
  <si>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</si>
  <si>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</si>
  <si>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</si>
  <si>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</si>
  <si>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</si>
  <si>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</si>
  <si>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</si>
  <si>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</si>
  <si>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дозвољено по Закону о буџету РС за 2024. годину</t>
  </si>
  <si>
    <t>1. Туристичка организација</t>
  </si>
  <si>
    <t>Центар за социјални рад</t>
  </si>
  <si>
    <t>Дом здравља</t>
  </si>
  <si>
    <t>1. Туристичка организација "Кучево" Кучево</t>
  </si>
  <si>
    <t>Општина Кучево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</si>
</sst>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9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0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0" fillId="0" borderId="51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85" zoomScaleNormal="85" zoomScaleSheetLayoutView="85" workbookViewId="0">
      <pane xSplit="2" ySplit="8" topLeftCell="C9" activePane="bottomRight" state="frozen"/>
      <selection activeCell="CL120" sqref="CL120"/>
      <selection pane="topRight" activeCell="CL120" sqref="CL120"/>
      <selection pane="bottomLeft" activeCell="CL120" sqref="CL120"/>
      <selection pane="bottomRight" activeCell="AN18" sqref="AN18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53" t="s">
        <v>73</v>
      </c>
      <c r="B2" s="353"/>
      <c r="C2" s="313" t="s">
        <v>144</v>
      </c>
      <c r="D2" s="313"/>
      <c r="E2" s="313"/>
      <c r="F2" s="313"/>
      <c r="G2" s="313"/>
      <c r="H2" s="313"/>
      <c r="I2" s="313"/>
      <c r="J2" s="313"/>
      <c r="K2" s="313"/>
      <c r="L2" s="313"/>
      <c r="M2" s="240" t="s">
        <v>89</v>
      </c>
      <c r="N2" s="241"/>
      <c r="X2" s="329" t="str">
        <f>+C2</f>
        <v>Општина Кучево</v>
      </c>
      <c r="Y2" s="329"/>
      <c r="Z2" s="329"/>
      <c r="AA2" s="329"/>
      <c r="AB2" s="329"/>
      <c r="AC2" s="329"/>
      <c r="AD2" s="329"/>
      <c r="AE2" s="329"/>
      <c r="AF2" s="329"/>
      <c r="AG2" s="329"/>
      <c r="AS2" s="220" t="str">
        <f>+C2</f>
        <v>Општина Кучево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Општина Кучево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>
      <c r="G3" s="307" t="s">
        <v>108</v>
      </c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</row>
    <row r="4" spans="1:86" ht="19.5" thickBot="1">
      <c r="B4" s="221" t="s">
        <v>93</v>
      </c>
      <c r="C4" s="314" t="s">
        <v>90</v>
      </c>
      <c r="D4" s="309"/>
      <c r="E4" s="309"/>
      <c r="F4" s="309"/>
      <c r="G4" s="309"/>
      <c r="H4" s="309"/>
      <c r="I4" s="309"/>
      <c r="J4" s="309"/>
      <c r="K4" s="309"/>
      <c r="L4" s="310"/>
      <c r="M4" s="310"/>
      <c r="N4" s="310"/>
      <c r="O4" s="309"/>
      <c r="P4" s="309"/>
      <c r="Q4" s="309"/>
      <c r="R4" s="309"/>
      <c r="S4" s="309"/>
      <c r="T4" s="309"/>
      <c r="U4" s="309"/>
      <c r="V4" s="309"/>
      <c r="W4" s="315"/>
      <c r="X4" s="309" t="s">
        <v>96</v>
      </c>
      <c r="Y4" s="309"/>
      <c r="Z4" s="309"/>
      <c r="AA4" s="309"/>
      <c r="AB4" s="309"/>
      <c r="AC4" s="309"/>
      <c r="AD4" s="309"/>
      <c r="AE4" s="309"/>
      <c r="AF4" s="309"/>
      <c r="AG4" s="310"/>
      <c r="AH4" s="310"/>
      <c r="AI4" s="310"/>
      <c r="AJ4" s="309"/>
      <c r="AK4" s="309"/>
      <c r="AL4" s="309"/>
      <c r="AM4" s="309"/>
      <c r="AN4" s="309"/>
      <c r="AO4" s="309"/>
      <c r="AP4" s="309"/>
      <c r="AQ4" s="309"/>
      <c r="AR4" s="309"/>
      <c r="AS4" s="308" t="s">
        <v>91</v>
      </c>
      <c r="AT4" s="309"/>
      <c r="AU4" s="309"/>
      <c r="AV4" s="309"/>
      <c r="AW4" s="309"/>
      <c r="AX4" s="309"/>
      <c r="AY4" s="309"/>
      <c r="AZ4" s="309"/>
      <c r="BA4" s="309"/>
      <c r="BB4" s="310"/>
      <c r="BC4" s="310"/>
      <c r="BD4" s="310"/>
      <c r="BE4" s="309"/>
      <c r="BF4" s="309"/>
      <c r="BG4" s="309"/>
      <c r="BH4" s="309"/>
      <c r="BI4" s="309"/>
      <c r="BJ4" s="309"/>
      <c r="BK4" s="309"/>
      <c r="BL4" s="309"/>
      <c r="BM4" s="309"/>
      <c r="BN4" s="308" t="s">
        <v>92</v>
      </c>
      <c r="BO4" s="309"/>
      <c r="BP4" s="309"/>
      <c r="BQ4" s="309"/>
      <c r="BR4" s="309"/>
      <c r="BS4" s="309"/>
      <c r="BT4" s="309"/>
      <c r="BU4" s="309"/>
      <c r="BV4" s="309"/>
      <c r="BW4" s="310"/>
      <c r="BX4" s="310"/>
      <c r="BY4" s="310"/>
      <c r="BZ4" s="309"/>
      <c r="CA4" s="309"/>
      <c r="CB4" s="309"/>
      <c r="CC4" s="309"/>
      <c r="CD4" s="309"/>
      <c r="CE4" s="309"/>
      <c r="CF4" s="309"/>
      <c r="CG4" s="309"/>
      <c r="CH4" s="309"/>
    </row>
    <row r="5" spans="1:86" ht="68.45" customHeight="1">
      <c r="A5" s="337" t="s">
        <v>70</v>
      </c>
      <c r="B5" s="339" t="s">
        <v>0</v>
      </c>
      <c r="C5" s="316" t="s">
        <v>125</v>
      </c>
      <c r="D5" s="317"/>
      <c r="E5" s="318"/>
      <c r="F5" s="319" t="s">
        <v>126</v>
      </c>
      <c r="G5" s="320"/>
      <c r="H5" s="321"/>
      <c r="I5" s="322" t="s">
        <v>127</v>
      </c>
      <c r="J5" s="317"/>
      <c r="K5" s="317"/>
      <c r="L5" s="323" t="s">
        <v>109</v>
      </c>
      <c r="M5" s="323"/>
      <c r="N5" s="323"/>
      <c r="O5" s="319" t="s">
        <v>110</v>
      </c>
      <c r="P5" s="320"/>
      <c r="Q5" s="321"/>
      <c r="R5" s="319" t="s">
        <v>111</v>
      </c>
      <c r="S5" s="320"/>
      <c r="T5" s="321"/>
      <c r="U5" s="322" t="s">
        <v>112</v>
      </c>
      <c r="V5" s="317"/>
      <c r="W5" s="324"/>
      <c r="X5" s="348" t="s">
        <v>128</v>
      </c>
      <c r="Y5" s="348"/>
      <c r="Z5" s="349"/>
      <c r="AA5" s="330" t="s">
        <v>126</v>
      </c>
      <c r="AB5" s="331"/>
      <c r="AC5" s="332"/>
      <c r="AD5" s="333" t="s">
        <v>127</v>
      </c>
      <c r="AE5" s="334"/>
      <c r="AF5" s="334"/>
      <c r="AG5" s="342" t="s">
        <v>109</v>
      </c>
      <c r="AH5" s="342"/>
      <c r="AI5" s="342"/>
      <c r="AJ5" s="330" t="s">
        <v>110</v>
      </c>
      <c r="AK5" s="331"/>
      <c r="AL5" s="332"/>
      <c r="AM5" s="330" t="s">
        <v>111</v>
      </c>
      <c r="AN5" s="331"/>
      <c r="AO5" s="332"/>
      <c r="AP5" s="333" t="s">
        <v>112</v>
      </c>
      <c r="AQ5" s="334"/>
      <c r="AR5" s="334"/>
      <c r="AS5" s="362" t="s">
        <v>128</v>
      </c>
      <c r="AT5" s="348"/>
      <c r="AU5" s="349"/>
      <c r="AV5" s="330" t="s">
        <v>126</v>
      </c>
      <c r="AW5" s="331"/>
      <c r="AX5" s="332"/>
      <c r="AY5" s="333" t="s">
        <v>127</v>
      </c>
      <c r="AZ5" s="334"/>
      <c r="BA5" s="334"/>
      <c r="BB5" s="342" t="s">
        <v>109</v>
      </c>
      <c r="BC5" s="342"/>
      <c r="BD5" s="342"/>
      <c r="BE5" s="330" t="s">
        <v>110</v>
      </c>
      <c r="BF5" s="331"/>
      <c r="BG5" s="332"/>
      <c r="BH5" s="330" t="s">
        <v>111</v>
      </c>
      <c r="BI5" s="331"/>
      <c r="BJ5" s="332"/>
      <c r="BK5" s="333" t="s">
        <v>112</v>
      </c>
      <c r="BL5" s="334"/>
      <c r="BM5" s="334"/>
      <c r="BN5" s="362" t="s">
        <v>128</v>
      </c>
      <c r="BO5" s="348"/>
      <c r="BP5" s="349"/>
      <c r="BQ5" s="330" t="s">
        <v>126</v>
      </c>
      <c r="BR5" s="331"/>
      <c r="BS5" s="332"/>
      <c r="BT5" s="333" t="s">
        <v>127</v>
      </c>
      <c r="BU5" s="334"/>
      <c r="BV5" s="334"/>
      <c r="BW5" s="342" t="s">
        <v>109</v>
      </c>
      <c r="BX5" s="342"/>
      <c r="BY5" s="342"/>
      <c r="BZ5" s="330" t="s">
        <v>110</v>
      </c>
      <c r="CA5" s="331"/>
      <c r="CB5" s="332"/>
      <c r="CC5" s="330" t="s">
        <v>111</v>
      </c>
      <c r="CD5" s="331"/>
      <c r="CE5" s="332"/>
      <c r="CF5" s="333" t="s">
        <v>112</v>
      </c>
      <c r="CG5" s="334"/>
      <c r="CH5" s="334"/>
    </row>
    <row r="6" spans="1:86" ht="75.75" customHeight="1">
      <c r="A6" s="338"/>
      <c r="B6" s="340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>
      <c r="A7" s="343">
        <v>1</v>
      </c>
      <c r="B7" s="344">
        <v>2</v>
      </c>
      <c r="C7" s="325">
        <v>3</v>
      </c>
      <c r="D7" s="327">
        <v>4</v>
      </c>
      <c r="E7" s="327" t="s">
        <v>4</v>
      </c>
      <c r="F7" s="327">
        <v>6</v>
      </c>
      <c r="G7" s="327">
        <v>7</v>
      </c>
      <c r="H7" s="327" t="s">
        <v>79</v>
      </c>
      <c r="I7" s="327">
        <v>9</v>
      </c>
      <c r="J7" s="327">
        <v>10</v>
      </c>
      <c r="K7" s="360">
        <v>11</v>
      </c>
      <c r="L7" s="352">
        <v>12</v>
      </c>
      <c r="M7" s="352">
        <v>13</v>
      </c>
      <c r="N7" s="352" t="s">
        <v>80</v>
      </c>
      <c r="O7" s="327">
        <v>15</v>
      </c>
      <c r="P7" s="327">
        <v>16</v>
      </c>
      <c r="Q7" s="327" t="s">
        <v>81</v>
      </c>
      <c r="R7" s="327">
        <v>18</v>
      </c>
      <c r="S7" s="327">
        <v>19</v>
      </c>
      <c r="T7" s="327" t="s">
        <v>82</v>
      </c>
      <c r="U7" s="327">
        <v>21</v>
      </c>
      <c r="V7" s="327">
        <v>22</v>
      </c>
      <c r="W7" s="350" t="s">
        <v>97</v>
      </c>
      <c r="X7" s="346">
        <v>3</v>
      </c>
      <c r="Y7" s="311">
        <v>4</v>
      </c>
      <c r="Z7" s="311" t="s">
        <v>4</v>
      </c>
      <c r="AA7" s="311">
        <v>6</v>
      </c>
      <c r="AB7" s="311">
        <v>7</v>
      </c>
      <c r="AC7" s="311" t="s">
        <v>79</v>
      </c>
      <c r="AD7" s="335">
        <v>9</v>
      </c>
      <c r="AE7" s="335">
        <v>10</v>
      </c>
      <c r="AF7" s="357">
        <v>11</v>
      </c>
      <c r="AG7" s="343">
        <v>12</v>
      </c>
      <c r="AH7" s="343">
        <v>13</v>
      </c>
      <c r="AI7" s="343" t="s">
        <v>80</v>
      </c>
      <c r="AJ7" s="311">
        <v>15</v>
      </c>
      <c r="AK7" s="311">
        <v>16</v>
      </c>
      <c r="AL7" s="311" t="s">
        <v>81</v>
      </c>
      <c r="AM7" s="311">
        <v>18</v>
      </c>
      <c r="AN7" s="311">
        <v>19</v>
      </c>
      <c r="AO7" s="311" t="s">
        <v>82</v>
      </c>
      <c r="AP7" s="335">
        <v>21</v>
      </c>
      <c r="AQ7" s="335">
        <v>22</v>
      </c>
      <c r="AR7" s="357" t="s">
        <v>97</v>
      </c>
      <c r="AS7" s="311">
        <v>3</v>
      </c>
      <c r="AT7" s="311">
        <v>4</v>
      </c>
      <c r="AU7" s="311" t="s">
        <v>4</v>
      </c>
      <c r="AV7" s="311">
        <v>6</v>
      </c>
      <c r="AW7" s="311">
        <v>7</v>
      </c>
      <c r="AX7" s="311" t="s">
        <v>79</v>
      </c>
      <c r="AY7" s="335">
        <v>9</v>
      </c>
      <c r="AZ7" s="335">
        <v>10</v>
      </c>
      <c r="BA7" s="357">
        <v>11</v>
      </c>
      <c r="BB7" s="343">
        <v>12</v>
      </c>
      <c r="BC7" s="343">
        <v>13</v>
      </c>
      <c r="BD7" s="343" t="s">
        <v>80</v>
      </c>
      <c r="BE7" s="311">
        <v>15</v>
      </c>
      <c r="BF7" s="311">
        <v>16</v>
      </c>
      <c r="BG7" s="311" t="s">
        <v>81</v>
      </c>
      <c r="BH7" s="311">
        <v>18</v>
      </c>
      <c r="BI7" s="311">
        <v>19</v>
      </c>
      <c r="BJ7" s="311" t="s">
        <v>82</v>
      </c>
      <c r="BK7" s="335">
        <v>21</v>
      </c>
      <c r="BL7" s="335">
        <v>22</v>
      </c>
      <c r="BM7" s="357" t="s">
        <v>97</v>
      </c>
      <c r="BN7" s="311">
        <v>3</v>
      </c>
      <c r="BO7" s="311">
        <v>4</v>
      </c>
      <c r="BP7" s="311" t="s">
        <v>4</v>
      </c>
      <c r="BQ7" s="311">
        <v>6</v>
      </c>
      <c r="BR7" s="311">
        <v>7</v>
      </c>
      <c r="BS7" s="311" t="s">
        <v>79</v>
      </c>
      <c r="BT7" s="335">
        <v>9</v>
      </c>
      <c r="BU7" s="335">
        <v>10</v>
      </c>
      <c r="BV7" s="357">
        <v>11</v>
      </c>
      <c r="BW7" s="343">
        <v>12</v>
      </c>
      <c r="BX7" s="343">
        <v>13</v>
      </c>
      <c r="BY7" s="343" t="s">
        <v>80</v>
      </c>
      <c r="BZ7" s="311">
        <v>15</v>
      </c>
      <c r="CA7" s="311">
        <v>16</v>
      </c>
      <c r="CB7" s="311" t="s">
        <v>81</v>
      </c>
      <c r="CC7" s="311">
        <v>18</v>
      </c>
      <c r="CD7" s="311">
        <v>19</v>
      </c>
      <c r="CE7" s="311" t="s">
        <v>82</v>
      </c>
      <c r="CF7" s="335">
        <v>21</v>
      </c>
      <c r="CG7" s="335">
        <v>22</v>
      </c>
      <c r="CH7" s="357" t="s">
        <v>97</v>
      </c>
    </row>
    <row r="8" spans="1:86" ht="15.75" thickBot="1">
      <c r="A8" s="343"/>
      <c r="B8" s="345"/>
      <c r="C8" s="326"/>
      <c r="D8" s="328"/>
      <c r="E8" s="328"/>
      <c r="F8" s="328"/>
      <c r="G8" s="328"/>
      <c r="H8" s="328"/>
      <c r="I8" s="328"/>
      <c r="J8" s="328"/>
      <c r="K8" s="361"/>
      <c r="L8" s="327"/>
      <c r="M8" s="327"/>
      <c r="N8" s="327"/>
      <c r="O8" s="328"/>
      <c r="P8" s="328"/>
      <c r="Q8" s="328"/>
      <c r="R8" s="328"/>
      <c r="S8" s="328"/>
      <c r="T8" s="328"/>
      <c r="U8" s="328"/>
      <c r="V8" s="328"/>
      <c r="W8" s="351"/>
      <c r="X8" s="347"/>
      <c r="Y8" s="341"/>
      <c r="Z8" s="341"/>
      <c r="AA8" s="341"/>
      <c r="AB8" s="341"/>
      <c r="AC8" s="341"/>
      <c r="AD8" s="336"/>
      <c r="AE8" s="336"/>
      <c r="AF8" s="358"/>
      <c r="AG8" s="311"/>
      <c r="AH8" s="311"/>
      <c r="AI8" s="311"/>
      <c r="AJ8" s="341"/>
      <c r="AK8" s="341"/>
      <c r="AL8" s="341"/>
      <c r="AM8" s="341"/>
      <c r="AN8" s="341"/>
      <c r="AO8" s="341"/>
      <c r="AP8" s="336"/>
      <c r="AQ8" s="336"/>
      <c r="AR8" s="358"/>
      <c r="AS8" s="312"/>
      <c r="AT8" s="312"/>
      <c r="AU8" s="312"/>
      <c r="AV8" s="312"/>
      <c r="AW8" s="312"/>
      <c r="AX8" s="312"/>
      <c r="AY8" s="363"/>
      <c r="AZ8" s="363"/>
      <c r="BA8" s="364"/>
      <c r="BB8" s="343"/>
      <c r="BC8" s="343"/>
      <c r="BD8" s="343"/>
      <c r="BE8" s="312"/>
      <c r="BF8" s="312"/>
      <c r="BG8" s="312"/>
      <c r="BH8" s="312"/>
      <c r="BI8" s="312"/>
      <c r="BJ8" s="312"/>
      <c r="BK8" s="363"/>
      <c r="BL8" s="363"/>
      <c r="BM8" s="364"/>
      <c r="BN8" s="312"/>
      <c r="BO8" s="312"/>
      <c r="BP8" s="312"/>
      <c r="BQ8" s="312"/>
      <c r="BR8" s="312"/>
      <c r="BS8" s="312"/>
      <c r="BT8" s="363"/>
      <c r="BU8" s="363"/>
      <c r="BV8" s="364"/>
      <c r="BW8" s="343"/>
      <c r="BX8" s="343"/>
      <c r="BY8" s="343"/>
      <c r="BZ8" s="312"/>
      <c r="CA8" s="312"/>
      <c r="CB8" s="312"/>
      <c r="CC8" s="312"/>
      <c r="CD8" s="312"/>
      <c r="CE8" s="312"/>
      <c r="CF8" s="363"/>
      <c r="CG8" s="363"/>
      <c r="CH8" s="364"/>
    </row>
    <row r="9" spans="1:86" ht="29.25">
      <c r="A9" s="359">
        <v>1</v>
      </c>
      <c r="B9" s="111" t="s">
        <v>98</v>
      </c>
      <c r="C9" s="190">
        <f t="shared" ref="C9:AH9" si="0">SUM(C10:C12)</f>
        <v>46</v>
      </c>
      <c r="D9" s="142">
        <f t="shared" si="0"/>
        <v>6</v>
      </c>
      <c r="E9" s="143">
        <f t="shared" si="0"/>
        <v>52</v>
      </c>
      <c r="F9" s="141">
        <f t="shared" si="0"/>
        <v>19</v>
      </c>
      <c r="G9" s="142">
        <f t="shared" si="0"/>
        <v>3</v>
      </c>
      <c r="H9" s="144">
        <f t="shared" si="0"/>
        <v>22</v>
      </c>
      <c r="I9" s="141">
        <f t="shared" si="0"/>
        <v>65</v>
      </c>
      <c r="J9" s="142">
        <f t="shared" si="0"/>
        <v>9</v>
      </c>
      <c r="K9" s="144">
        <f t="shared" si="0"/>
        <v>74</v>
      </c>
      <c r="L9" s="141">
        <f t="shared" si="0"/>
        <v>63</v>
      </c>
      <c r="M9" s="142">
        <f t="shared" si="0"/>
        <v>7</v>
      </c>
      <c r="N9" s="144">
        <f t="shared" si="0"/>
        <v>70</v>
      </c>
      <c r="O9" s="141">
        <f t="shared" si="0"/>
        <v>0</v>
      </c>
      <c r="P9" s="142">
        <f t="shared" si="0"/>
        <v>1</v>
      </c>
      <c r="Q9" s="144">
        <f t="shared" si="0"/>
        <v>1</v>
      </c>
      <c r="R9" s="141">
        <f t="shared" si="0"/>
        <v>2</v>
      </c>
      <c r="S9" s="142">
        <f t="shared" si="0"/>
        <v>0</v>
      </c>
      <c r="T9" s="144">
        <f t="shared" si="0"/>
        <v>2</v>
      </c>
      <c r="U9" s="141">
        <f t="shared" si="0"/>
        <v>61</v>
      </c>
      <c r="V9" s="142">
        <f t="shared" si="0"/>
        <v>8</v>
      </c>
      <c r="W9" s="191">
        <f t="shared" si="0"/>
        <v>69</v>
      </c>
      <c r="X9" s="194">
        <f t="shared" si="0"/>
        <v>46</v>
      </c>
      <c r="Y9" s="154">
        <f t="shared" si="0"/>
        <v>6</v>
      </c>
      <c r="Z9" s="172">
        <f t="shared" si="0"/>
        <v>52</v>
      </c>
      <c r="AA9" s="153">
        <f t="shared" si="0"/>
        <v>19</v>
      </c>
      <c r="AB9" s="154">
        <f t="shared" si="0"/>
        <v>3</v>
      </c>
      <c r="AC9" s="172">
        <f t="shared" si="0"/>
        <v>22</v>
      </c>
      <c r="AD9" s="181">
        <f t="shared" si="0"/>
        <v>65</v>
      </c>
      <c r="AE9" s="155">
        <f t="shared" si="0"/>
        <v>9</v>
      </c>
      <c r="AF9" s="156">
        <f t="shared" si="0"/>
        <v>74</v>
      </c>
      <c r="AG9" s="153">
        <f t="shared" si="0"/>
        <v>63</v>
      </c>
      <c r="AH9" s="154">
        <f t="shared" si="0"/>
        <v>7</v>
      </c>
      <c r="AI9" s="172">
        <f t="shared" ref="AI9:BN9" si="1">SUM(AI10:AI12)</f>
        <v>70</v>
      </c>
      <c r="AJ9" s="153">
        <f t="shared" si="1"/>
        <v>0</v>
      </c>
      <c r="AK9" s="154">
        <f t="shared" si="1"/>
        <v>1</v>
      </c>
      <c r="AL9" s="172">
        <f t="shared" si="1"/>
        <v>1</v>
      </c>
      <c r="AM9" s="153">
        <f t="shared" si="1"/>
        <v>2</v>
      </c>
      <c r="AN9" s="154">
        <f t="shared" si="1"/>
        <v>0</v>
      </c>
      <c r="AO9" s="172">
        <f t="shared" si="1"/>
        <v>2</v>
      </c>
      <c r="AP9" s="181">
        <f t="shared" si="1"/>
        <v>61</v>
      </c>
      <c r="AQ9" s="155">
        <f t="shared" si="1"/>
        <v>8</v>
      </c>
      <c r="AR9" s="195">
        <f t="shared" si="1"/>
        <v>69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>
      <c r="A10" s="359"/>
      <c r="B10" s="112" t="s">
        <v>5</v>
      </c>
      <c r="C10" s="124"/>
      <c r="D10" s="88">
        <f>+Y10+AT10+BO10</f>
        <v>3</v>
      </c>
      <c r="E10" s="103">
        <f>SUM(C10:D10)</f>
        <v>3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3</v>
      </c>
      <c r="K10" s="137">
        <f>SUM(I10:J10)</f>
        <v>3</v>
      </c>
      <c r="L10" s="136"/>
      <c r="M10" s="88">
        <f>+AH10+BC10+BX10</f>
        <v>3</v>
      </c>
      <c r="N10" s="137">
        <f>SUM(L10:M10)</f>
        <v>3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3</v>
      </c>
      <c r="W10" s="125">
        <f>SUM(U10:V10)</f>
        <v>3</v>
      </c>
      <c r="X10" s="196"/>
      <c r="Y10" s="77">
        <v>3</v>
      </c>
      <c r="Z10" s="173">
        <f>SUM(X10:Y10)</f>
        <v>3</v>
      </c>
      <c r="AA10" s="157"/>
      <c r="AB10" s="77">
        <v>0</v>
      </c>
      <c r="AC10" s="173">
        <f>SUM(AA10:AB10)</f>
        <v>0</v>
      </c>
      <c r="AD10" s="182"/>
      <c r="AE10" s="88">
        <f>+Y10+AB10</f>
        <v>3</v>
      </c>
      <c r="AF10" s="158">
        <f>SUM(AD10:AE10)</f>
        <v>3</v>
      </c>
      <c r="AG10" s="157"/>
      <c r="AH10" s="77">
        <v>3</v>
      </c>
      <c r="AI10" s="173">
        <f>SUM(AG10:AH10)</f>
        <v>3</v>
      </c>
      <c r="AJ10" s="157"/>
      <c r="AK10" s="77">
        <v>0</v>
      </c>
      <c r="AL10" s="173">
        <f>SUM(AJ10:AK10)</f>
        <v>0</v>
      </c>
      <c r="AM10" s="157"/>
      <c r="AN10" s="77">
        <v>0</v>
      </c>
      <c r="AO10" s="173">
        <f>SUM(AM10:AN10)</f>
        <v>0</v>
      </c>
      <c r="AP10" s="182"/>
      <c r="AQ10" s="88">
        <f>+AH10+AK10-AN10</f>
        <v>3</v>
      </c>
      <c r="AR10" s="197">
        <f>SUM(AP10:AQ10)</f>
        <v>3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>
      <c r="A11" s="359"/>
      <c r="B11" s="112" t="s">
        <v>6</v>
      </c>
      <c r="C11" s="124"/>
      <c r="D11" s="88">
        <f>+Y11+AT11+BO11</f>
        <v>2</v>
      </c>
      <c r="E11" s="103">
        <f>SUM(C11:D11)</f>
        <v>2</v>
      </c>
      <c r="F11" s="136"/>
      <c r="G11" s="88">
        <f>+AB11+AW11+BR11</f>
        <v>1</v>
      </c>
      <c r="H11" s="137">
        <f>SUM(F11:G11)</f>
        <v>1</v>
      </c>
      <c r="I11" s="136"/>
      <c r="J11" s="88">
        <f>+AE11+AZ11+BU11</f>
        <v>3</v>
      </c>
      <c r="K11" s="137">
        <f>SUM(I11:J11)</f>
        <v>3</v>
      </c>
      <c r="L11" s="136"/>
      <c r="M11" s="88">
        <f>+AH11+BC11+BX11</f>
        <v>3</v>
      </c>
      <c r="N11" s="137">
        <f>SUM(L11:M11)</f>
        <v>3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3</v>
      </c>
      <c r="W11" s="125">
        <f>SUM(U11:V11)</f>
        <v>3</v>
      </c>
      <c r="X11" s="196"/>
      <c r="Y11" s="77">
        <v>2</v>
      </c>
      <c r="Z11" s="173">
        <f>SUM(X11:Y11)</f>
        <v>2</v>
      </c>
      <c r="AA11" s="157"/>
      <c r="AB11" s="77">
        <v>1</v>
      </c>
      <c r="AC11" s="173">
        <f>SUM(AA11:AB11)</f>
        <v>1</v>
      </c>
      <c r="AD11" s="182"/>
      <c r="AE11" s="88">
        <f>+Y11+AB11</f>
        <v>3</v>
      </c>
      <c r="AF11" s="158">
        <f>SUM(AD11:AE11)</f>
        <v>3</v>
      </c>
      <c r="AG11" s="157"/>
      <c r="AH11" s="77">
        <v>3</v>
      </c>
      <c r="AI11" s="173">
        <f>SUM(AG11:AH11)</f>
        <v>3</v>
      </c>
      <c r="AJ11" s="157"/>
      <c r="AK11" s="77">
        <v>0</v>
      </c>
      <c r="AL11" s="173">
        <f>SUM(AJ11:AK11)</f>
        <v>0</v>
      </c>
      <c r="AM11" s="157"/>
      <c r="AN11" s="77">
        <v>0</v>
      </c>
      <c r="AO11" s="173">
        <f>SUM(AM11:AN11)</f>
        <v>0</v>
      </c>
      <c r="AP11" s="182"/>
      <c r="AQ11" s="88">
        <f>+AH11+AK11-AN11</f>
        <v>3</v>
      </c>
      <c r="AR11" s="197">
        <f>SUM(AP11:AQ11)</f>
        <v>3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>
      <c r="A12" s="359"/>
      <c r="B12" s="112" t="s">
        <v>7</v>
      </c>
      <c r="C12" s="139">
        <f>+X12+AS12+BN12</f>
        <v>46</v>
      </c>
      <c r="D12" s="89">
        <f>+Y12+AT12+BO12</f>
        <v>1</v>
      </c>
      <c r="E12" s="105">
        <f>SUM(C12:D12)</f>
        <v>47</v>
      </c>
      <c r="F12" s="138">
        <f>+AA12+AV12+BQ12</f>
        <v>19</v>
      </c>
      <c r="G12" s="89">
        <f>+AB12+AW12+BR12</f>
        <v>2</v>
      </c>
      <c r="H12" s="140">
        <f>SUM(F12:G12)</f>
        <v>21</v>
      </c>
      <c r="I12" s="138">
        <f>+AD12+AY12+BT12</f>
        <v>65</v>
      </c>
      <c r="J12" s="89">
        <f>+AE12+AZ12+BU12</f>
        <v>3</v>
      </c>
      <c r="K12" s="140">
        <f>SUM(I12:J12)</f>
        <v>68</v>
      </c>
      <c r="L12" s="138">
        <f>+AG12+BB12+BW12</f>
        <v>63</v>
      </c>
      <c r="M12" s="89">
        <f>+AH12+BC12+BX12</f>
        <v>1</v>
      </c>
      <c r="N12" s="140">
        <f>SUM(L12:M12)</f>
        <v>64</v>
      </c>
      <c r="O12" s="138">
        <f>+AJ12+BE12+BZ12</f>
        <v>0</v>
      </c>
      <c r="P12" s="89">
        <f>+AK12+BF12+CA12</f>
        <v>1</v>
      </c>
      <c r="Q12" s="140">
        <f>SUM(O12:P12)</f>
        <v>1</v>
      </c>
      <c r="R12" s="138">
        <f>+AM12+BH12+CC12</f>
        <v>2</v>
      </c>
      <c r="S12" s="89">
        <f>+AN12+BI12+CD12</f>
        <v>0</v>
      </c>
      <c r="T12" s="140">
        <f>SUM(R12:S12)</f>
        <v>2</v>
      </c>
      <c r="U12" s="138">
        <f>+AP12+BK12+CF12</f>
        <v>61</v>
      </c>
      <c r="V12" s="89">
        <f>+AQ12+BL12+CG12</f>
        <v>2</v>
      </c>
      <c r="W12" s="127">
        <f>SUM(U12:V12)</f>
        <v>63</v>
      </c>
      <c r="X12" s="198">
        <v>46</v>
      </c>
      <c r="Y12" s="84">
        <v>1</v>
      </c>
      <c r="Z12" s="174">
        <f>SUM(X12:Y12)</f>
        <v>47</v>
      </c>
      <c r="AA12" s="159">
        <v>19</v>
      </c>
      <c r="AB12" s="84">
        <v>2</v>
      </c>
      <c r="AC12" s="174">
        <f>SUM(AA12:AB12)</f>
        <v>21</v>
      </c>
      <c r="AD12" s="138">
        <f>+X12+AA12</f>
        <v>65</v>
      </c>
      <c r="AE12" s="89">
        <f>+Y12+AB12</f>
        <v>3</v>
      </c>
      <c r="AF12" s="160">
        <f>SUM(AD12:AE12)</f>
        <v>68</v>
      </c>
      <c r="AG12" s="159">
        <v>63</v>
      </c>
      <c r="AH12" s="84">
        <v>1</v>
      </c>
      <c r="AI12" s="174">
        <f>SUM(AG12:AH12)</f>
        <v>64</v>
      </c>
      <c r="AJ12" s="159">
        <v>0</v>
      </c>
      <c r="AK12" s="84">
        <v>1</v>
      </c>
      <c r="AL12" s="174">
        <f>SUM(AJ12:AK12)</f>
        <v>1</v>
      </c>
      <c r="AM12" s="159">
        <v>2</v>
      </c>
      <c r="AN12" s="84">
        <v>0</v>
      </c>
      <c r="AO12" s="174">
        <f>SUM(AM12:AN12)</f>
        <v>2</v>
      </c>
      <c r="AP12" s="138">
        <f>+AG12+AJ12-AM12</f>
        <v>61</v>
      </c>
      <c r="AQ12" s="89">
        <f>+AH12+AK12-AN12</f>
        <v>2</v>
      </c>
      <c r="AR12" s="199">
        <f>SUM(AP12:AQ12)</f>
        <v>63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>
      <c r="A13" s="359">
        <v>2</v>
      </c>
      <c r="B13" s="111" t="s">
        <v>8</v>
      </c>
      <c r="C13" s="190">
        <f>C15</f>
        <v>11</v>
      </c>
      <c r="D13" s="142">
        <f>D14+D15</f>
        <v>2</v>
      </c>
      <c r="E13" s="143">
        <f>SUM(C13:D13)</f>
        <v>13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11</v>
      </c>
      <c r="J13" s="142">
        <f>J14+J15</f>
        <v>2</v>
      </c>
      <c r="K13" s="144">
        <f>SUM(I13:J13)</f>
        <v>13</v>
      </c>
      <c r="L13" s="141">
        <f>L15</f>
        <v>11</v>
      </c>
      <c r="M13" s="142">
        <f>M14+M15</f>
        <v>2</v>
      </c>
      <c r="N13" s="144">
        <f>SUM(L13:M13)</f>
        <v>13</v>
      </c>
      <c r="O13" s="141">
        <f>O15</f>
        <v>0</v>
      </c>
      <c r="P13" s="142">
        <f>P14+P15</f>
        <v>0</v>
      </c>
      <c r="Q13" s="144">
        <f>SUM(O13:P13)</f>
        <v>0</v>
      </c>
      <c r="R13" s="141">
        <f>R15</f>
        <v>0</v>
      </c>
      <c r="S13" s="142">
        <f>S14+S15</f>
        <v>0</v>
      </c>
      <c r="T13" s="144">
        <f>SUM(R13:S13)</f>
        <v>0</v>
      </c>
      <c r="U13" s="141">
        <f>U15</f>
        <v>11</v>
      </c>
      <c r="V13" s="142">
        <f>V14+V15</f>
        <v>2</v>
      </c>
      <c r="W13" s="191">
        <f>SUM(U13:V13)</f>
        <v>13</v>
      </c>
      <c r="X13" s="194">
        <f>X15</f>
        <v>11</v>
      </c>
      <c r="Y13" s="154">
        <f>Y14+Y15</f>
        <v>2</v>
      </c>
      <c r="Z13" s="172">
        <f>SUM(X13:Y13)</f>
        <v>13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11</v>
      </c>
      <c r="AE13" s="155">
        <f>AE14+AE15</f>
        <v>2</v>
      </c>
      <c r="AF13" s="156">
        <f>SUM(AD13:AE13)</f>
        <v>13</v>
      </c>
      <c r="AG13" s="153">
        <f>AG15</f>
        <v>11</v>
      </c>
      <c r="AH13" s="154">
        <f>AH14+AH15</f>
        <v>2</v>
      </c>
      <c r="AI13" s="172">
        <f>SUM(AG13:AH13)</f>
        <v>13</v>
      </c>
      <c r="AJ13" s="153">
        <f>AJ15</f>
        <v>0</v>
      </c>
      <c r="AK13" s="154">
        <f>AK14+AK15</f>
        <v>0</v>
      </c>
      <c r="AL13" s="172">
        <f>SUM(AJ13:AK13)</f>
        <v>0</v>
      </c>
      <c r="AM13" s="153">
        <f>AM15</f>
        <v>0</v>
      </c>
      <c r="AN13" s="154">
        <f>AN14+AN15</f>
        <v>0</v>
      </c>
      <c r="AO13" s="172">
        <f>SUM(AM13:AN13)</f>
        <v>0</v>
      </c>
      <c r="AP13" s="181">
        <f>AP15</f>
        <v>11</v>
      </c>
      <c r="AQ13" s="155">
        <f>AQ14+AQ15</f>
        <v>2</v>
      </c>
      <c r="AR13" s="195">
        <f>SUM(AP13:AQ13)</f>
        <v>13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>
      <c r="A14" s="359"/>
      <c r="B14" s="112" t="s">
        <v>6</v>
      </c>
      <c r="C14" s="124"/>
      <c r="D14" s="88">
        <f>+Y14+AT14+BO14</f>
        <v>2</v>
      </c>
      <c r="E14" s="103">
        <f>D14</f>
        <v>2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2</v>
      </c>
      <c r="K14" s="137">
        <f>J14</f>
        <v>2</v>
      </c>
      <c r="L14" s="136"/>
      <c r="M14" s="88">
        <f>+AH14+BC14+BX14</f>
        <v>2</v>
      </c>
      <c r="N14" s="137">
        <f>M14</f>
        <v>2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2</v>
      </c>
      <c r="W14" s="125">
        <f>V14</f>
        <v>2</v>
      </c>
      <c r="X14" s="196"/>
      <c r="Y14" s="77">
        <v>2</v>
      </c>
      <c r="Z14" s="173">
        <f>Y14</f>
        <v>2</v>
      </c>
      <c r="AA14" s="157"/>
      <c r="AB14" s="77"/>
      <c r="AC14" s="173">
        <f>AB14</f>
        <v>0</v>
      </c>
      <c r="AD14" s="182"/>
      <c r="AE14" s="88">
        <f>+Y14+AB14</f>
        <v>2</v>
      </c>
      <c r="AF14" s="158">
        <f>AE14</f>
        <v>2</v>
      </c>
      <c r="AG14" s="157"/>
      <c r="AH14" s="77">
        <v>2</v>
      </c>
      <c r="AI14" s="173">
        <f>AH14</f>
        <v>2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2</v>
      </c>
      <c r="AR14" s="197">
        <f>AQ14</f>
        <v>2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>
      <c r="A15" s="359"/>
      <c r="B15" s="112" t="s">
        <v>7</v>
      </c>
      <c r="C15" s="139">
        <f>+X15+AS15+BN15</f>
        <v>11</v>
      </c>
      <c r="D15" s="89">
        <f>+Y15+AT15+BO15</f>
        <v>0</v>
      </c>
      <c r="E15" s="105">
        <f>SUM(C15:D15)</f>
        <v>11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11</v>
      </c>
      <c r="J15" s="89">
        <f>+AE15+AZ15+BU15</f>
        <v>0</v>
      </c>
      <c r="K15" s="140">
        <f>SUM(I15:J15)</f>
        <v>11</v>
      </c>
      <c r="L15" s="138">
        <f>+AG15+BB15+BW15</f>
        <v>11</v>
      </c>
      <c r="M15" s="89">
        <f>+AH15+BC15+BX15</f>
        <v>0</v>
      </c>
      <c r="N15" s="140">
        <f>SUM(L15:M15)</f>
        <v>11</v>
      </c>
      <c r="O15" s="138">
        <f>+AJ15+BE15+BZ15</f>
        <v>0</v>
      </c>
      <c r="P15" s="89">
        <f>+AK15+BF15+CA15</f>
        <v>0</v>
      </c>
      <c r="Q15" s="140">
        <f>SUM(O15:P15)</f>
        <v>0</v>
      </c>
      <c r="R15" s="138">
        <f>+AM15+BH15+CC15</f>
        <v>0</v>
      </c>
      <c r="S15" s="89">
        <f>+AN15+BI15+CD15</f>
        <v>0</v>
      </c>
      <c r="T15" s="140">
        <f>SUM(R15:S15)</f>
        <v>0</v>
      </c>
      <c r="U15" s="138">
        <f>+AP15+BK15+CF15</f>
        <v>11</v>
      </c>
      <c r="V15" s="89">
        <f>+AQ15+BL15+CG15</f>
        <v>0</v>
      </c>
      <c r="W15" s="127">
        <f>SUM(U15:V15)</f>
        <v>11</v>
      </c>
      <c r="X15" s="198">
        <v>11</v>
      </c>
      <c r="Y15" s="84"/>
      <c r="Z15" s="174">
        <f>SUM(X15:Y15)</f>
        <v>11</v>
      </c>
      <c r="AA15" s="159"/>
      <c r="AB15" s="84"/>
      <c r="AC15" s="174">
        <f>SUM(AA15:AB15)</f>
        <v>0</v>
      </c>
      <c r="AD15" s="138">
        <f>+X15+AA15</f>
        <v>11</v>
      </c>
      <c r="AE15" s="89">
        <f>+Y15+AB15</f>
        <v>0</v>
      </c>
      <c r="AF15" s="160">
        <f>SUM(AD15:AE15)</f>
        <v>11</v>
      </c>
      <c r="AG15" s="159">
        <v>11</v>
      </c>
      <c r="AH15" s="84"/>
      <c r="AI15" s="174">
        <f>SUM(AG15:AH15)</f>
        <v>11</v>
      </c>
      <c r="AJ15" s="159"/>
      <c r="AK15" s="84"/>
      <c r="AL15" s="174">
        <f>SUM(AJ15:AK15)</f>
        <v>0</v>
      </c>
      <c r="AM15" s="159"/>
      <c r="AN15" s="84"/>
      <c r="AO15" s="174">
        <f>SUM(AM15:AN15)</f>
        <v>0</v>
      </c>
      <c r="AP15" s="138">
        <f>+AG15+AJ15-AM15</f>
        <v>11</v>
      </c>
      <c r="AQ15" s="89">
        <f>+AH15+AK15-AN15</f>
        <v>0</v>
      </c>
      <c r="AR15" s="199">
        <f>SUM(AP15:AQ15)</f>
        <v>11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>
      <c r="A16" s="359">
        <v>3</v>
      </c>
      <c r="B16" s="113" t="s">
        <v>50</v>
      </c>
      <c r="C16" s="190">
        <f t="shared" ref="C16:AH16" si="3">C17+C20+C23+C26+C29</f>
        <v>8</v>
      </c>
      <c r="D16" s="142">
        <f t="shared" si="3"/>
        <v>1</v>
      </c>
      <c r="E16" s="143">
        <f t="shared" si="3"/>
        <v>9</v>
      </c>
      <c r="F16" s="141">
        <f t="shared" si="3"/>
        <v>0</v>
      </c>
      <c r="G16" s="142">
        <f t="shared" si="3"/>
        <v>0</v>
      </c>
      <c r="H16" s="144">
        <f t="shared" si="3"/>
        <v>0</v>
      </c>
      <c r="I16" s="141">
        <f t="shared" si="3"/>
        <v>8</v>
      </c>
      <c r="J16" s="142">
        <f t="shared" si="3"/>
        <v>1</v>
      </c>
      <c r="K16" s="144">
        <f t="shared" si="3"/>
        <v>9</v>
      </c>
      <c r="L16" s="141">
        <f t="shared" si="3"/>
        <v>8</v>
      </c>
      <c r="M16" s="142">
        <f t="shared" si="3"/>
        <v>1</v>
      </c>
      <c r="N16" s="144">
        <f t="shared" si="3"/>
        <v>9</v>
      </c>
      <c r="O16" s="141">
        <f t="shared" si="3"/>
        <v>1</v>
      </c>
      <c r="P16" s="142">
        <f t="shared" si="3"/>
        <v>1</v>
      </c>
      <c r="Q16" s="144">
        <f t="shared" si="3"/>
        <v>2</v>
      </c>
      <c r="R16" s="141">
        <f t="shared" si="3"/>
        <v>0</v>
      </c>
      <c r="S16" s="142">
        <f t="shared" si="3"/>
        <v>0</v>
      </c>
      <c r="T16" s="144">
        <f t="shared" si="3"/>
        <v>0</v>
      </c>
      <c r="U16" s="141">
        <f t="shared" si="3"/>
        <v>9</v>
      </c>
      <c r="V16" s="142">
        <f t="shared" si="3"/>
        <v>2</v>
      </c>
      <c r="W16" s="191">
        <f t="shared" si="3"/>
        <v>11</v>
      </c>
      <c r="X16" s="194">
        <f t="shared" si="3"/>
        <v>8</v>
      </c>
      <c r="Y16" s="154">
        <f t="shared" si="3"/>
        <v>1</v>
      </c>
      <c r="Z16" s="172">
        <f t="shared" si="3"/>
        <v>9</v>
      </c>
      <c r="AA16" s="153">
        <f t="shared" si="3"/>
        <v>0</v>
      </c>
      <c r="AB16" s="154">
        <f t="shared" si="3"/>
        <v>0</v>
      </c>
      <c r="AC16" s="172">
        <f t="shared" si="3"/>
        <v>0</v>
      </c>
      <c r="AD16" s="181">
        <f t="shared" si="3"/>
        <v>8</v>
      </c>
      <c r="AE16" s="155">
        <f t="shared" si="3"/>
        <v>1</v>
      </c>
      <c r="AF16" s="156">
        <f t="shared" si="3"/>
        <v>9</v>
      </c>
      <c r="AG16" s="153">
        <f t="shared" si="3"/>
        <v>8</v>
      </c>
      <c r="AH16" s="154">
        <f t="shared" si="3"/>
        <v>1</v>
      </c>
      <c r="AI16" s="172">
        <f t="shared" ref="AI16:BN16" si="4">AI17+AI20+AI23+AI26+AI29</f>
        <v>9</v>
      </c>
      <c r="AJ16" s="153">
        <f t="shared" si="4"/>
        <v>1</v>
      </c>
      <c r="AK16" s="154">
        <f t="shared" si="4"/>
        <v>1</v>
      </c>
      <c r="AL16" s="172">
        <f t="shared" si="4"/>
        <v>2</v>
      </c>
      <c r="AM16" s="153">
        <f t="shared" si="4"/>
        <v>0</v>
      </c>
      <c r="AN16" s="154">
        <f t="shared" si="4"/>
        <v>0</v>
      </c>
      <c r="AO16" s="172">
        <f t="shared" si="4"/>
        <v>0</v>
      </c>
      <c r="AP16" s="181">
        <f t="shared" si="4"/>
        <v>9</v>
      </c>
      <c r="AQ16" s="155">
        <f t="shared" si="4"/>
        <v>2</v>
      </c>
      <c r="AR16" s="195">
        <f t="shared" si="4"/>
        <v>11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ht="42.75">
      <c r="A17" s="359"/>
      <c r="B17" s="114" t="s">
        <v>143</v>
      </c>
      <c r="C17" s="126">
        <f t="shared" ref="C17:AH17" si="6">C18+C19</f>
        <v>8</v>
      </c>
      <c r="D17" s="102">
        <f t="shared" si="6"/>
        <v>1</v>
      </c>
      <c r="E17" s="103">
        <f t="shared" si="6"/>
        <v>9</v>
      </c>
      <c r="F17" s="145">
        <f t="shared" si="6"/>
        <v>0</v>
      </c>
      <c r="G17" s="102">
        <f t="shared" si="6"/>
        <v>0</v>
      </c>
      <c r="H17" s="137">
        <f t="shared" si="6"/>
        <v>0</v>
      </c>
      <c r="I17" s="145">
        <f t="shared" si="6"/>
        <v>8</v>
      </c>
      <c r="J17" s="102">
        <f t="shared" si="6"/>
        <v>1</v>
      </c>
      <c r="K17" s="137">
        <f t="shared" si="6"/>
        <v>9</v>
      </c>
      <c r="L17" s="145">
        <f t="shared" si="6"/>
        <v>8</v>
      </c>
      <c r="M17" s="102">
        <f t="shared" si="6"/>
        <v>1</v>
      </c>
      <c r="N17" s="137">
        <f t="shared" si="6"/>
        <v>9</v>
      </c>
      <c r="O17" s="145">
        <f t="shared" si="6"/>
        <v>1</v>
      </c>
      <c r="P17" s="102">
        <f t="shared" si="6"/>
        <v>1</v>
      </c>
      <c r="Q17" s="137">
        <f t="shared" si="6"/>
        <v>2</v>
      </c>
      <c r="R17" s="145">
        <f t="shared" si="6"/>
        <v>0</v>
      </c>
      <c r="S17" s="102">
        <f t="shared" si="6"/>
        <v>0</v>
      </c>
      <c r="T17" s="137">
        <f t="shared" si="6"/>
        <v>0</v>
      </c>
      <c r="U17" s="145">
        <f t="shared" si="6"/>
        <v>9</v>
      </c>
      <c r="V17" s="102">
        <f t="shared" si="6"/>
        <v>2</v>
      </c>
      <c r="W17" s="125">
        <f t="shared" si="6"/>
        <v>11</v>
      </c>
      <c r="X17" s="200">
        <f t="shared" si="6"/>
        <v>8</v>
      </c>
      <c r="Y17" s="2">
        <f t="shared" si="6"/>
        <v>1</v>
      </c>
      <c r="Z17" s="173">
        <f t="shared" si="6"/>
        <v>9</v>
      </c>
      <c r="AA17" s="161">
        <f t="shared" si="6"/>
        <v>0</v>
      </c>
      <c r="AB17" s="2">
        <f t="shared" si="6"/>
        <v>0</v>
      </c>
      <c r="AC17" s="173">
        <f t="shared" si="6"/>
        <v>0</v>
      </c>
      <c r="AD17" s="183">
        <f t="shared" si="6"/>
        <v>8</v>
      </c>
      <c r="AE17" s="88">
        <f t="shared" si="6"/>
        <v>1</v>
      </c>
      <c r="AF17" s="158">
        <f t="shared" si="6"/>
        <v>9</v>
      </c>
      <c r="AG17" s="161">
        <f t="shared" si="6"/>
        <v>8</v>
      </c>
      <c r="AH17" s="2">
        <f t="shared" si="6"/>
        <v>1</v>
      </c>
      <c r="AI17" s="173">
        <f t="shared" ref="AI17:BN17" si="7">AI18+AI19</f>
        <v>9</v>
      </c>
      <c r="AJ17" s="161">
        <f t="shared" si="7"/>
        <v>1</v>
      </c>
      <c r="AK17" s="2">
        <f t="shared" si="7"/>
        <v>1</v>
      </c>
      <c r="AL17" s="173">
        <f t="shared" si="7"/>
        <v>2</v>
      </c>
      <c r="AM17" s="161">
        <f t="shared" si="7"/>
        <v>0</v>
      </c>
      <c r="AN17" s="2">
        <f t="shared" si="7"/>
        <v>0</v>
      </c>
      <c r="AO17" s="173">
        <f t="shared" si="7"/>
        <v>0</v>
      </c>
      <c r="AP17" s="183">
        <f t="shared" si="7"/>
        <v>9</v>
      </c>
      <c r="AQ17" s="88">
        <f t="shared" si="7"/>
        <v>2</v>
      </c>
      <c r="AR17" s="197">
        <f t="shared" si="7"/>
        <v>11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>
      <c r="A18" s="359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>
      <c r="A19" s="359"/>
      <c r="B19" s="115" t="s">
        <v>7</v>
      </c>
      <c r="C19" s="139">
        <f>+X19+AS19+BN19</f>
        <v>8</v>
      </c>
      <c r="D19" s="89">
        <f>+Y19+AT19+BO19</f>
        <v>0</v>
      </c>
      <c r="E19" s="105">
        <f>SUM(C19:D19)</f>
        <v>8</v>
      </c>
      <c r="F19" s="138">
        <f>+AA19+AV19+BQ19</f>
        <v>0</v>
      </c>
      <c r="G19" s="89">
        <f>+AB19+AW19+BR19</f>
        <v>0</v>
      </c>
      <c r="H19" s="140">
        <f>SUM(F19:G19)</f>
        <v>0</v>
      </c>
      <c r="I19" s="138">
        <f>+AD19+AY19+BT19</f>
        <v>8</v>
      </c>
      <c r="J19" s="89">
        <f>+AE19+AZ19+BU19</f>
        <v>0</v>
      </c>
      <c r="K19" s="140">
        <f>SUM(I19:J19)</f>
        <v>8</v>
      </c>
      <c r="L19" s="138">
        <f>+AG19+BB19+BW19</f>
        <v>8</v>
      </c>
      <c r="M19" s="89">
        <f>+AH19+BC19+BX19</f>
        <v>0</v>
      </c>
      <c r="N19" s="140">
        <f>SUM(L19:M19)</f>
        <v>8</v>
      </c>
      <c r="O19" s="138">
        <f>+AJ19+BE19+BZ19</f>
        <v>1</v>
      </c>
      <c r="P19" s="89">
        <f>+AK19+BF19+CA19</f>
        <v>1</v>
      </c>
      <c r="Q19" s="140">
        <f>SUM(O19:P19)</f>
        <v>2</v>
      </c>
      <c r="R19" s="138">
        <f>+AM19+BH19+CC19</f>
        <v>0</v>
      </c>
      <c r="S19" s="89">
        <f>+AN19+BI19+CD19</f>
        <v>0</v>
      </c>
      <c r="T19" s="140">
        <f>SUM(R19:S19)</f>
        <v>0</v>
      </c>
      <c r="U19" s="138">
        <f>+AP19+BK19+CF19</f>
        <v>9</v>
      </c>
      <c r="V19" s="89">
        <f>+AQ19+BL19+CG19</f>
        <v>1</v>
      </c>
      <c r="W19" s="127">
        <f>SUM(U19:V19)</f>
        <v>10</v>
      </c>
      <c r="X19" s="198">
        <v>8</v>
      </c>
      <c r="Y19" s="84"/>
      <c r="Z19" s="174">
        <f>SUM(X19:Y19)</f>
        <v>8</v>
      </c>
      <c r="AA19" s="159"/>
      <c r="AB19" s="84"/>
      <c r="AC19" s="174">
        <f>SUM(AA19:AB19)</f>
        <v>0</v>
      </c>
      <c r="AD19" s="138">
        <f>+X19+AA19</f>
        <v>8</v>
      </c>
      <c r="AE19" s="89">
        <f>+Y19+AB19</f>
        <v>0</v>
      </c>
      <c r="AF19" s="160">
        <f>SUM(AD19:AE19)</f>
        <v>8</v>
      </c>
      <c r="AG19" s="159">
        <v>8</v>
      </c>
      <c r="AH19" s="84"/>
      <c r="AI19" s="174">
        <f>SUM(AG19:AH19)</f>
        <v>8</v>
      </c>
      <c r="AJ19" s="159">
        <v>1</v>
      </c>
      <c r="AK19" s="84">
        <v>1</v>
      </c>
      <c r="AL19" s="174">
        <f>SUM(AJ19:AK19)</f>
        <v>2</v>
      </c>
      <c r="AM19" s="159"/>
      <c r="AN19" s="84"/>
      <c r="AO19" s="174">
        <f>SUM(AM19:AN19)</f>
        <v>0</v>
      </c>
      <c r="AP19" s="138">
        <f>+AG19+AJ19-AM19</f>
        <v>9</v>
      </c>
      <c r="AQ19" s="89">
        <f>+AH19+AK19-AN19</f>
        <v>1</v>
      </c>
      <c r="AR19" s="199">
        <f>SUM(AP19:AQ19)</f>
        <v>10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>
      <c r="A20" s="359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>
      <c r="A21" s="359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>
      <c r="A22" s="359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>
      <c r="A23" s="359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>
      <c r="A24" s="359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>
      <c r="A25" s="359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>
      <c r="A26" s="359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>
      <c r="A27" s="359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>
      <c r="A28" s="359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>
      <c r="A29" s="359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>
      <c r="A30" s="359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>
      <c r="A31" s="359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>
      <c r="A32" s="354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>
      <c r="A33" s="355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>
      <c r="A34" s="356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>
      <c r="A35" s="354">
        <v>5</v>
      </c>
      <c r="B35" s="118" t="s">
        <v>1</v>
      </c>
      <c r="C35" s="190">
        <f>C37</f>
        <v>2</v>
      </c>
      <c r="D35" s="142">
        <f>D36+D37</f>
        <v>0</v>
      </c>
      <c r="E35" s="143">
        <f t="shared" si="24"/>
        <v>2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</v>
      </c>
      <c r="J35" s="142">
        <f>J36+J37</f>
        <v>0</v>
      </c>
      <c r="K35" s="144">
        <f t="shared" si="26"/>
        <v>2</v>
      </c>
      <c r="L35" s="141">
        <f>L37</f>
        <v>2</v>
      </c>
      <c r="M35" s="142">
        <f>M36+M37</f>
        <v>0</v>
      </c>
      <c r="N35" s="144">
        <f t="shared" si="27"/>
        <v>2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</v>
      </c>
      <c r="V35" s="142">
        <f>V36+V37</f>
        <v>0</v>
      </c>
      <c r="W35" s="191">
        <f t="shared" si="30"/>
        <v>2</v>
      </c>
      <c r="X35" s="194">
        <f>X37</f>
        <v>2</v>
      </c>
      <c r="Y35" s="154">
        <f>Y36+Y37</f>
        <v>0</v>
      </c>
      <c r="Z35" s="172">
        <f t="shared" si="31"/>
        <v>2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</v>
      </c>
      <c r="AE35" s="155">
        <f>AE36+AE37</f>
        <v>0</v>
      </c>
      <c r="AF35" s="156">
        <f t="shared" si="33"/>
        <v>2</v>
      </c>
      <c r="AG35" s="153">
        <f>AG37</f>
        <v>2</v>
      </c>
      <c r="AH35" s="154">
        <f>AH36+AH37</f>
        <v>0</v>
      </c>
      <c r="AI35" s="172">
        <f t="shared" si="34"/>
        <v>2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</v>
      </c>
      <c r="AQ35" s="155">
        <f>AQ36+AQ37</f>
        <v>0</v>
      </c>
      <c r="AR35" s="195">
        <f t="shared" si="37"/>
        <v>2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>
      <c r="A36" s="355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>
      <c r="A37" s="356"/>
      <c r="B37" s="112" t="s">
        <v>7</v>
      </c>
      <c r="C37" s="139">
        <f>+X37+AS37+BN37</f>
        <v>2</v>
      </c>
      <c r="D37" s="89">
        <f>+Y37+AT37+BO37</f>
        <v>0</v>
      </c>
      <c r="E37" s="105">
        <f t="shared" si="24"/>
        <v>2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</v>
      </c>
      <c r="J37" s="89">
        <f>+AE37+AZ37+BU37</f>
        <v>0</v>
      </c>
      <c r="K37" s="140">
        <f t="shared" si="26"/>
        <v>2</v>
      </c>
      <c r="L37" s="138">
        <f>+AG37+BB37+BW37</f>
        <v>2</v>
      </c>
      <c r="M37" s="89">
        <f>+AH37+BC37+BX37</f>
        <v>0</v>
      </c>
      <c r="N37" s="140">
        <f t="shared" si="27"/>
        <v>2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</v>
      </c>
      <c r="V37" s="89">
        <f>+AQ37+BL37+CG37</f>
        <v>0</v>
      </c>
      <c r="W37" s="127">
        <f t="shared" si="30"/>
        <v>2</v>
      </c>
      <c r="X37" s="198">
        <v>2</v>
      </c>
      <c r="Y37" s="84"/>
      <c r="Z37" s="174">
        <f t="shared" si="31"/>
        <v>2</v>
      </c>
      <c r="AA37" s="159"/>
      <c r="AB37" s="84"/>
      <c r="AC37" s="174">
        <f t="shared" si="32"/>
        <v>0</v>
      </c>
      <c r="AD37" s="138">
        <f>+X37+AA37</f>
        <v>2</v>
      </c>
      <c r="AE37" s="89">
        <f>+Y37+AB37</f>
        <v>0</v>
      </c>
      <c r="AF37" s="160">
        <f t="shared" si="33"/>
        <v>2</v>
      </c>
      <c r="AG37" s="159">
        <v>2</v>
      </c>
      <c r="AH37" s="84"/>
      <c r="AI37" s="174">
        <f t="shared" si="34"/>
        <v>2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</v>
      </c>
      <c r="AQ37" s="89">
        <f>+AH37+AK37-AN37</f>
        <v>0</v>
      </c>
      <c r="AR37" s="199">
        <f t="shared" si="37"/>
        <v>2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>
      <c r="A38" s="359">
        <v>6</v>
      </c>
      <c r="B38" s="118" t="s">
        <v>11</v>
      </c>
      <c r="C38" s="190">
        <f>SUM(C39:C40)</f>
        <v>40</v>
      </c>
      <c r="D38" s="142">
        <f>SUM(D39:D40)</f>
        <v>7</v>
      </c>
      <c r="E38" s="143">
        <f t="shared" si="24"/>
        <v>47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40</v>
      </c>
      <c r="J38" s="142">
        <f>SUM(J39:J40)</f>
        <v>7</v>
      </c>
      <c r="K38" s="144">
        <f t="shared" si="26"/>
        <v>47</v>
      </c>
      <c r="L38" s="141">
        <f>SUM(L39:L40)</f>
        <v>36</v>
      </c>
      <c r="M38" s="142">
        <f>SUM(M39:M40)</f>
        <v>10</v>
      </c>
      <c r="N38" s="144">
        <f t="shared" si="27"/>
        <v>46</v>
      </c>
      <c r="O38" s="141">
        <f>SUM(O39:O40)</f>
        <v>0</v>
      </c>
      <c r="P38" s="142">
        <f>SUM(P39:P40)</f>
        <v>0</v>
      </c>
      <c r="Q38" s="144">
        <f t="shared" si="28"/>
        <v>0</v>
      </c>
      <c r="R38" s="141">
        <f>SUM(R39:R40)</f>
        <v>0</v>
      </c>
      <c r="S38" s="142">
        <f>SUM(S39:S40)</f>
        <v>0</v>
      </c>
      <c r="T38" s="144">
        <f t="shared" si="29"/>
        <v>0</v>
      </c>
      <c r="U38" s="141">
        <f>SUM(U39:U40)</f>
        <v>36</v>
      </c>
      <c r="V38" s="142">
        <f>SUM(V39:V40)</f>
        <v>10</v>
      </c>
      <c r="W38" s="191">
        <f t="shared" si="30"/>
        <v>46</v>
      </c>
      <c r="X38" s="194">
        <f>SUM(X39:X40)</f>
        <v>40</v>
      </c>
      <c r="Y38" s="154">
        <f>SUM(Y39:Y40)</f>
        <v>7</v>
      </c>
      <c r="Z38" s="172">
        <f t="shared" si="31"/>
        <v>47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40</v>
      </c>
      <c r="AE38" s="155">
        <f>SUM(AE39:AE40)</f>
        <v>7</v>
      </c>
      <c r="AF38" s="156">
        <f t="shared" si="33"/>
        <v>47</v>
      </c>
      <c r="AG38" s="153">
        <f>SUM(AG39:AG40)</f>
        <v>36</v>
      </c>
      <c r="AH38" s="154">
        <f>SUM(AH39:AH40)</f>
        <v>10</v>
      </c>
      <c r="AI38" s="172">
        <f t="shared" si="34"/>
        <v>46</v>
      </c>
      <c r="AJ38" s="153">
        <f>SUM(AJ39:AJ40)</f>
        <v>0</v>
      </c>
      <c r="AK38" s="154">
        <f>SUM(AK39:AK40)</f>
        <v>0</v>
      </c>
      <c r="AL38" s="172">
        <f t="shared" si="35"/>
        <v>0</v>
      </c>
      <c r="AM38" s="153">
        <f>SUM(AM39:AM40)</f>
        <v>0</v>
      </c>
      <c r="AN38" s="154">
        <f>SUM(AN39:AN40)</f>
        <v>0</v>
      </c>
      <c r="AO38" s="172">
        <f t="shared" si="36"/>
        <v>0</v>
      </c>
      <c r="AP38" s="181">
        <f>SUM(AP39:AP40)</f>
        <v>36</v>
      </c>
      <c r="AQ38" s="155">
        <f>SUM(AQ39:AQ40)</f>
        <v>10</v>
      </c>
      <c r="AR38" s="195">
        <f t="shared" si="37"/>
        <v>46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>
      <c r="A39" s="359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>
      <c r="A40" s="359"/>
      <c r="B40" s="119" t="s">
        <v>9</v>
      </c>
      <c r="C40" s="139">
        <f>+X40+AS40+BN40</f>
        <v>40</v>
      </c>
      <c r="D40" s="89">
        <f>+Y40+AT40+BO40</f>
        <v>6</v>
      </c>
      <c r="E40" s="105">
        <f t="shared" si="24"/>
        <v>46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40</v>
      </c>
      <c r="J40" s="89">
        <f>+AE40+AZ40+BU40</f>
        <v>6</v>
      </c>
      <c r="K40" s="140">
        <f t="shared" si="26"/>
        <v>46</v>
      </c>
      <c r="L40" s="138">
        <f>+AG40+BB40+BW40</f>
        <v>36</v>
      </c>
      <c r="M40" s="89">
        <f>+AH40+BC40+BX40</f>
        <v>9</v>
      </c>
      <c r="N40" s="140">
        <f t="shared" si="27"/>
        <v>45</v>
      </c>
      <c r="O40" s="138">
        <f>+AJ40+BE40+BZ40</f>
        <v>0</v>
      </c>
      <c r="P40" s="89">
        <f>+AK40+BF40+CA40</f>
        <v>0</v>
      </c>
      <c r="Q40" s="140">
        <f t="shared" si="28"/>
        <v>0</v>
      </c>
      <c r="R40" s="138">
        <f>+AM40+BH40+CC40</f>
        <v>0</v>
      </c>
      <c r="S40" s="89">
        <f>+AN40+BI40+CD40</f>
        <v>0</v>
      </c>
      <c r="T40" s="140">
        <f t="shared" si="29"/>
        <v>0</v>
      </c>
      <c r="U40" s="138">
        <f>+AP40+BK40+CF40</f>
        <v>36</v>
      </c>
      <c r="V40" s="89">
        <f>+AQ40+BL40+CG40</f>
        <v>9</v>
      </c>
      <c r="W40" s="127">
        <f t="shared" si="30"/>
        <v>45</v>
      </c>
      <c r="X40" s="198">
        <v>40</v>
      </c>
      <c r="Y40" s="84">
        <v>6</v>
      </c>
      <c r="Z40" s="174">
        <f t="shared" si="31"/>
        <v>46</v>
      </c>
      <c r="AA40" s="159"/>
      <c r="AB40" s="84"/>
      <c r="AC40" s="174">
        <f t="shared" si="32"/>
        <v>0</v>
      </c>
      <c r="AD40" s="138">
        <f>+X40+AA40</f>
        <v>40</v>
      </c>
      <c r="AE40" s="89">
        <f>+Y40+AB40</f>
        <v>6</v>
      </c>
      <c r="AF40" s="160">
        <f t="shared" si="33"/>
        <v>46</v>
      </c>
      <c r="AG40" s="159">
        <v>36</v>
      </c>
      <c r="AH40" s="84">
        <v>9</v>
      </c>
      <c r="AI40" s="174">
        <f t="shared" si="34"/>
        <v>45</v>
      </c>
      <c r="AJ40" s="159"/>
      <c r="AK40" s="84"/>
      <c r="AL40" s="174">
        <f t="shared" si="35"/>
        <v>0</v>
      </c>
      <c r="AM40" s="159"/>
      <c r="AN40" s="84"/>
      <c r="AO40" s="174">
        <f t="shared" si="36"/>
        <v>0</v>
      </c>
      <c r="AP40" s="138">
        <f>+AG40+AJ40-AM40</f>
        <v>36</v>
      </c>
      <c r="AQ40" s="89">
        <f>+AH40+AK40-AN40</f>
        <v>9</v>
      </c>
      <c r="AR40" s="199">
        <f t="shared" si="37"/>
        <v>45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>
      <c r="A41" s="354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>
      <c r="A42" s="355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>
      <c r="A43" s="355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>
      <c r="A44" s="355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>
      <c r="A45" s="355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>
      <c r="A46" s="355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>
      <c r="A47" s="355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>
      <c r="A48" s="355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>
      <c r="A49" s="355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>
      <c r="A50" s="355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>
      <c r="A51" s="355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>
      <c r="A52" s="355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>
      <c r="A53" s="356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>
      <c r="A54" s="39">
        <v>8</v>
      </c>
      <c r="B54" s="121" t="s">
        <v>12</v>
      </c>
      <c r="C54" s="129">
        <f t="shared" ref="C54:AH54" si="68">C9+C13+C16+C32+C35+C38+C41</f>
        <v>107</v>
      </c>
      <c r="D54" s="108">
        <f t="shared" si="68"/>
        <v>16</v>
      </c>
      <c r="E54" s="109">
        <f t="shared" si="68"/>
        <v>123</v>
      </c>
      <c r="F54" s="149">
        <f t="shared" si="68"/>
        <v>19</v>
      </c>
      <c r="G54" s="108">
        <f t="shared" si="68"/>
        <v>3</v>
      </c>
      <c r="H54" s="150">
        <f t="shared" si="68"/>
        <v>22</v>
      </c>
      <c r="I54" s="149">
        <f t="shared" si="68"/>
        <v>126</v>
      </c>
      <c r="J54" s="108">
        <f t="shared" si="68"/>
        <v>19</v>
      </c>
      <c r="K54" s="150">
        <f t="shared" si="68"/>
        <v>145</v>
      </c>
      <c r="L54" s="151">
        <f t="shared" si="68"/>
        <v>120</v>
      </c>
      <c r="M54" s="110">
        <f t="shared" si="68"/>
        <v>20</v>
      </c>
      <c r="N54" s="152">
        <f t="shared" si="68"/>
        <v>140</v>
      </c>
      <c r="O54" s="149">
        <f t="shared" si="68"/>
        <v>1</v>
      </c>
      <c r="P54" s="108">
        <f t="shared" si="68"/>
        <v>2</v>
      </c>
      <c r="Q54" s="150">
        <f t="shared" si="68"/>
        <v>3</v>
      </c>
      <c r="R54" s="149">
        <f t="shared" si="68"/>
        <v>2</v>
      </c>
      <c r="S54" s="108">
        <f t="shared" si="68"/>
        <v>0</v>
      </c>
      <c r="T54" s="150">
        <f t="shared" si="68"/>
        <v>2</v>
      </c>
      <c r="U54" s="149">
        <f t="shared" si="68"/>
        <v>119</v>
      </c>
      <c r="V54" s="108">
        <f t="shared" si="68"/>
        <v>22</v>
      </c>
      <c r="W54" s="130">
        <f t="shared" si="68"/>
        <v>141</v>
      </c>
      <c r="X54" s="207">
        <f t="shared" si="68"/>
        <v>107</v>
      </c>
      <c r="Y54" s="168">
        <f t="shared" si="68"/>
        <v>16</v>
      </c>
      <c r="Z54" s="180">
        <f t="shared" si="68"/>
        <v>123</v>
      </c>
      <c r="AA54" s="167">
        <f t="shared" si="68"/>
        <v>19</v>
      </c>
      <c r="AB54" s="168">
        <f t="shared" si="68"/>
        <v>3</v>
      </c>
      <c r="AC54" s="180">
        <f t="shared" si="68"/>
        <v>22</v>
      </c>
      <c r="AD54" s="189">
        <f t="shared" si="68"/>
        <v>126</v>
      </c>
      <c r="AE54" s="169">
        <f t="shared" si="68"/>
        <v>19</v>
      </c>
      <c r="AF54" s="170">
        <f t="shared" si="68"/>
        <v>145</v>
      </c>
      <c r="AG54" s="167">
        <f t="shared" si="68"/>
        <v>120</v>
      </c>
      <c r="AH54" s="168">
        <f t="shared" si="68"/>
        <v>20</v>
      </c>
      <c r="AI54" s="180">
        <f t="shared" ref="AI54:BN54" si="69">AI9+AI13+AI16+AI32+AI35+AI38+AI41</f>
        <v>140</v>
      </c>
      <c r="AJ54" s="167">
        <f t="shared" si="69"/>
        <v>1</v>
      </c>
      <c r="AK54" s="168">
        <f t="shared" si="69"/>
        <v>2</v>
      </c>
      <c r="AL54" s="180">
        <f t="shared" si="69"/>
        <v>3</v>
      </c>
      <c r="AM54" s="167">
        <f t="shared" si="69"/>
        <v>2</v>
      </c>
      <c r="AN54" s="168">
        <f t="shared" si="69"/>
        <v>0</v>
      </c>
      <c r="AO54" s="180">
        <f t="shared" si="69"/>
        <v>2</v>
      </c>
      <c r="AP54" s="189">
        <f t="shared" si="69"/>
        <v>119</v>
      </c>
      <c r="AQ54" s="169">
        <f t="shared" si="69"/>
        <v>22</v>
      </c>
      <c r="AR54" s="208">
        <f t="shared" si="69"/>
        <v>141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>
      <c r="A55" s="41"/>
      <c r="B55" s="112" t="s">
        <v>5</v>
      </c>
      <c r="C55" s="124"/>
      <c r="D55" s="102">
        <f>D10+D36</f>
        <v>3</v>
      </c>
      <c r="E55" s="103">
        <f>SUM(C55:D55)</f>
        <v>3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3</v>
      </c>
      <c r="K55" s="137">
        <f>SUM(I55:J55)</f>
        <v>3</v>
      </c>
      <c r="L55" s="136"/>
      <c r="M55" s="102">
        <f>M10+M36</f>
        <v>3</v>
      </c>
      <c r="N55" s="137">
        <f>SUM(L55:M55)</f>
        <v>3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3</v>
      </c>
      <c r="W55" s="125">
        <f>SUM(U55:V55)</f>
        <v>3</v>
      </c>
      <c r="X55" s="196"/>
      <c r="Y55" s="2">
        <f>Y10+Y36</f>
        <v>3</v>
      </c>
      <c r="Z55" s="173">
        <f>SUM(X55:Y55)</f>
        <v>3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3</v>
      </c>
      <c r="AF55" s="158">
        <f>SUM(AD55:AE55)</f>
        <v>3</v>
      </c>
      <c r="AG55" s="157"/>
      <c r="AH55" s="2">
        <f>AH10+AH36</f>
        <v>3</v>
      </c>
      <c r="AI55" s="173">
        <f>SUM(AG55:AH55)</f>
        <v>3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3</v>
      </c>
      <c r="AR55" s="197">
        <f>SUM(AP55:AQ55)</f>
        <v>3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>
      <c r="A56" s="41"/>
      <c r="B56" s="112" t="s">
        <v>6</v>
      </c>
      <c r="C56" s="124"/>
      <c r="D56" s="102">
        <f>D11+D14+D18+D21+D24+D27+D30+D33+D39+D43+D46+D49+D52</f>
        <v>6</v>
      </c>
      <c r="E56" s="103">
        <f>SUM(C56:D56)</f>
        <v>6</v>
      </c>
      <c r="F56" s="136"/>
      <c r="G56" s="102">
        <f>G11+G14+G18+G21+G24+G27+G30+G33+G39+G43+G46+G49+G52</f>
        <v>1</v>
      </c>
      <c r="H56" s="137">
        <f>SUM(F56:G56)</f>
        <v>1</v>
      </c>
      <c r="I56" s="136"/>
      <c r="J56" s="102">
        <f>J11+J14+J18+J21+J24+J27+J30+J33+J39+J43+J46+J49+J52</f>
        <v>7</v>
      </c>
      <c r="K56" s="137">
        <f>SUM(I56:J56)</f>
        <v>7</v>
      </c>
      <c r="L56" s="136"/>
      <c r="M56" s="102">
        <f>M11+M14+M18+M21+M24+M27+M30+M33+M39+M43+M46+M49+M52</f>
        <v>7</v>
      </c>
      <c r="N56" s="137">
        <f>SUM(L56:M56)</f>
        <v>7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7</v>
      </c>
      <c r="W56" s="125">
        <f>SUM(U56:V56)</f>
        <v>7</v>
      </c>
      <c r="X56" s="196"/>
      <c r="Y56" s="2">
        <f>Y11+Y14+Y18+Y21+Y24+Y27+Y30+Y33+Y39+Y43+Y46+Y49+Y52</f>
        <v>6</v>
      </c>
      <c r="Z56" s="173">
        <f>SUM(X56:Y56)</f>
        <v>6</v>
      </c>
      <c r="AA56" s="157"/>
      <c r="AB56" s="2">
        <f>AB11+AB14+AB18+AB21+AB24+AB27+AB30+AB33+AB39+AB43+AB46+AB49+AB52</f>
        <v>1</v>
      </c>
      <c r="AC56" s="173">
        <f>SUM(AA56:AB56)</f>
        <v>1</v>
      </c>
      <c r="AD56" s="182"/>
      <c r="AE56" s="88">
        <f>AE11+AE14+AE18+AE21+AE24+AE27+AE30+AE33+AE39+AE43+AE46+AE49+AE52</f>
        <v>7</v>
      </c>
      <c r="AF56" s="158">
        <f>SUM(AD56:AE56)</f>
        <v>7</v>
      </c>
      <c r="AG56" s="157"/>
      <c r="AH56" s="2">
        <f>AH11+AH14+AH18+AH21+AH24+AH27+AH30+AH33+AH39+AH43+AH46+AH49+AH52</f>
        <v>7</v>
      </c>
      <c r="AI56" s="173">
        <f>SUM(AG56:AH56)</f>
        <v>7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7</v>
      </c>
      <c r="AR56" s="197">
        <f>SUM(AP56:AQ56)</f>
        <v>7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>
      <c r="A57" s="41"/>
      <c r="B57" s="112" t="s">
        <v>7</v>
      </c>
      <c r="C57" s="128">
        <f>C12+C15+C19+C22+C25+C28+C31+C34+C37+C40+C44+C47+C50+C53</f>
        <v>107</v>
      </c>
      <c r="D57" s="104">
        <f>D12+D15+D19+D22+D25+D28+D31+D34+D37+D40+D44+D47+D50+D53</f>
        <v>7</v>
      </c>
      <c r="E57" s="105">
        <f>SUM(C57:D57)</f>
        <v>114</v>
      </c>
      <c r="F57" s="148">
        <f>F12+F15+F19+F22+F25+F28+F31+F34+F37+F40+F44+F47+F50+F53</f>
        <v>19</v>
      </c>
      <c r="G57" s="104">
        <f>G12+G15+G19+G22+G25+G28+G31+G34+G37+G40+G44+G47+G50+G53</f>
        <v>2</v>
      </c>
      <c r="H57" s="140">
        <f>SUM(F57:G57)</f>
        <v>21</v>
      </c>
      <c r="I57" s="148">
        <f>I12+I15+I19+I22+I25+I28+I31+I34+I37+I40+I44+I47+I50+I53</f>
        <v>126</v>
      </c>
      <c r="J57" s="104">
        <f>J12+J15+J19+J22+J25+J28+J31+J34+J37+J40+J44+J47+J50+J53</f>
        <v>9</v>
      </c>
      <c r="K57" s="140">
        <f>SUM(I57:J57)</f>
        <v>135</v>
      </c>
      <c r="L57" s="148">
        <f>L12+L15+L19+L22+L25+L28+L31+L34+L37+L40+L44+L47+L50+L53</f>
        <v>120</v>
      </c>
      <c r="M57" s="104">
        <f>M12+M15+M19+M22+M25+M28+M31+M34+M37+M40+M44+M47+M50+M53</f>
        <v>10</v>
      </c>
      <c r="N57" s="140">
        <f>SUM(L57:M57)</f>
        <v>130</v>
      </c>
      <c r="O57" s="148">
        <f>O12+O15+O19+O22+O25+O28+O31+O34+O37+O40+O44+O47+O50+O53</f>
        <v>1</v>
      </c>
      <c r="P57" s="104">
        <f>P12+P15+P19+P22+P25+P28+P31+P34+P37+P40+P44+P47+P50+P53</f>
        <v>2</v>
      </c>
      <c r="Q57" s="140">
        <f>SUM(O57:P57)</f>
        <v>3</v>
      </c>
      <c r="R57" s="148">
        <f>R12+R15+R19+R22+R25+R28+R31+R34+R37+R40+R44+R47+R50+R53</f>
        <v>2</v>
      </c>
      <c r="S57" s="104">
        <f>S12+S15+S19+S22+S25+S28+S31+S34+S37+S40+S44+S47+S50+S53</f>
        <v>0</v>
      </c>
      <c r="T57" s="140">
        <f>SUM(R57:S57)</f>
        <v>2</v>
      </c>
      <c r="U57" s="148">
        <f>U12+U15+U19+U22+U25+U28+U31+U34+U37+U40+U44+U47+U50+U53</f>
        <v>119</v>
      </c>
      <c r="V57" s="104">
        <f>V12+V15+V19+V22+V25+V28+V31+V34+V37+V40+V44+V47+V50+V53</f>
        <v>12</v>
      </c>
      <c r="W57" s="127">
        <f>SUM(U57:V57)</f>
        <v>131</v>
      </c>
      <c r="X57" s="209">
        <f>X12+X15+X19+X22+X25+X28+X31+X34+X37+X40+X44+X47+X50+X53</f>
        <v>107</v>
      </c>
      <c r="Y57" s="36">
        <f>Y12+Y15+Y19+Y22+Y25+Y28+Y31+Y34+Y37+Y40+Y44+Y47+Y50+Y53</f>
        <v>7</v>
      </c>
      <c r="Z57" s="174">
        <f>SUM(X57:Y57)</f>
        <v>114</v>
      </c>
      <c r="AA57" s="171">
        <f>AA12+AA15+AA19+AA22+AA25+AA28+AA31+AA34+AA37+AA40+AA44+AA47+AA50+AA53</f>
        <v>19</v>
      </c>
      <c r="AB57" s="36">
        <f>AB12+AB15+AB19+AB22+AB25+AB28+AB31+AB34+AB37+AB40+AB44+AB47+AB50+AB53</f>
        <v>2</v>
      </c>
      <c r="AC57" s="174">
        <f>SUM(AA57:AB57)</f>
        <v>21</v>
      </c>
      <c r="AD57" s="138">
        <f>AD12+AD15+AD19+AD22+AD25+AD28+AD31+AD34+AD37+AD40+AD44+AD47+AD50+AD53</f>
        <v>126</v>
      </c>
      <c r="AE57" s="89">
        <f>AE12+AE15+AE19+AE22+AE25+AE28+AE31+AE34+AE37+AE40+AE44+AE47+AE50+AE53</f>
        <v>9</v>
      </c>
      <c r="AF57" s="160">
        <f>SUM(AD57:AE57)</f>
        <v>135</v>
      </c>
      <c r="AG57" s="171">
        <f>AG12+AG15+AG19+AG22+AG25+AG28+AG31+AG34+AG37+AG40+AG44+AG47+AG50+AG53</f>
        <v>120</v>
      </c>
      <c r="AH57" s="36">
        <f>AH12+AH15+AH19+AH22+AH25+AH28+AH31+AH34+AH37+AH40+AH44+AH47+AH50+AH53</f>
        <v>10</v>
      </c>
      <c r="AI57" s="174">
        <f>SUM(AG57:AH57)</f>
        <v>130</v>
      </c>
      <c r="AJ57" s="171">
        <f>AJ12+AJ15+AJ19+AJ22+AJ25+AJ28+AJ31+AJ34+AJ37+AJ40+AJ44+AJ47+AJ50+AJ53</f>
        <v>1</v>
      </c>
      <c r="AK57" s="36">
        <f>AK12+AK15+AK19+AK22+AK25+AK28+AK31+AK34+AK37+AK40+AK44+AK47+AK50+AK53</f>
        <v>2</v>
      </c>
      <c r="AL57" s="174">
        <f>SUM(AJ57:AK57)</f>
        <v>3</v>
      </c>
      <c r="AM57" s="171">
        <f>AM12+AM15+AM19+AM22+AM25+AM28+AM31+AM34+AM37+AM40+AM44+AM47+AM50+AM53</f>
        <v>2</v>
      </c>
      <c r="AN57" s="36">
        <f>AN12+AN15+AN19+AN22+AN25+AN28+AN31+AN34+AN37+AN40+AN44+AN47+AN50+AN53</f>
        <v>0</v>
      </c>
      <c r="AO57" s="174">
        <f>SUM(AM57:AN57)</f>
        <v>2</v>
      </c>
      <c r="AP57" s="138">
        <f>AP12+AP15+AP19+AP22+AP25+AP28+AP31+AP34+AP37+AP40+AP44+AP47+AP50+AP53</f>
        <v>119</v>
      </c>
      <c r="AQ57" s="89">
        <f>AQ12+AQ15+AQ19+AQ22+AQ25+AQ28+AQ31+AQ34+AQ37+AQ40+AQ44+AQ47+AQ50+AQ53</f>
        <v>12</v>
      </c>
      <c r="AR57" s="199">
        <f>SUM(AP57:AQ57)</f>
        <v>131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70866141732283472" right="0.70866141732283472" top="0.35433070866141736" bottom="0.35433070866141736" header="0.31496062992125984" footer="0.31496062992125984"/>
  <pageSetup paperSize="9" scale="48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U54"/>
  <sheetViews>
    <sheetView view="pageBreakPreview" topLeftCell="A10" zoomScale="70" zoomScaleNormal="85" zoomScaleSheetLayoutView="70" workbookViewId="0">
      <selection activeCell="O59" sqref="O59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28.140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53" t="s">
        <v>73</v>
      </c>
      <c r="B2" s="353"/>
      <c r="C2" s="367" t="str">
        <f>+'Т1 - број запослених'!C2:L2</f>
        <v>Општина Кучево</v>
      </c>
      <c r="D2" s="367"/>
      <c r="E2" s="367"/>
      <c r="F2" s="367"/>
      <c r="G2" s="367"/>
      <c r="H2" s="367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>
      <c r="D3" s="370" t="s">
        <v>129</v>
      </c>
      <c r="E3" s="370"/>
      <c r="F3" s="370"/>
      <c r="G3" s="370"/>
      <c r="H3" s="370"/>
      <c r="I3" s="371"/>
      <c r="J3" s="371"/>
      <c r="K3" s="371"/>
      <c r="L3" s="371"/>
      <c r="M3" s="370"/>
      <c r="N3" s="370"/>
      <c r="O3" s="370"/>
      <c r="P3" s="370"/>
    </row>
    <row r="4" spans="1:21" ht="55.5" customHeight="1">
      <c r="B4" s="221" t="s">
        <v>13</v>
      </c>
      <c r="C4" s="368" t="s">
        <v>130</v>
      </c>
      <c r="D4" s="369"/>
      <c r="E4" s="369"/>
      <c r="F4" s="369"/>
      <c r="G4" s="369"/>
      <c r="H4" s="369"/>
      <c r="I4" s="373" t="s">
        <v>138</v>
      </c>
      <c r="J4" s="369"/>
      <c r="K4" s="374"/>
      <c r="L4" s="244"/>
      <c r="M4" s="369" t="s">
        <v>113</v>
      </c>
      <c r="N4" s="369"/>
      <c r="O4" s="369"/>
      <c r="P4" s="369"/>
      <c r="Q4" s="369"/>
      <c r="R4" s="372"/>
    </row>
    <row r="5" spans="1:21" ht="95.25" customHeight="1">
      <c r="A5" s="249" t="s">
        <v>70</v>
      </c>
      <c r="B5" s="92" t="s">
        <v>0</v>
      </c>
      <c r="C5" s="101" t="s">
        <v>131</v>
      </c>
      <c r="D5" s="99" t="s">
        <v>83</v>
      </c>
      <c r="E5" s="101" t="s">
        <v>132</v>
      </c>
      <c r="F5" s="99" t="s">
        <v>84</v>
      </c>
      <c r="G5" s="211" t="s">
        <v>133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139</v>
      </c>
      <c r="M5" s="261" t="s">
        <v>114</v>
      </c>
      <c r="N5" s="100" t="s">
        <v>86</v>
      </c>
      <c r="O5" s="211" t="s">
        <v>115</v>
      </c>
      <c r="P5" s="100" t="s">
        <v>87</v>
      </c>
      <c r="Q5" s="211" t="s">
        <v>116</v>
      </c>
      <c r="R5" s="100" t="s">
        <v>88</v>
      </c>
    </row>
    <row r="6" spans="1:21">
      <c r="A6" s="343">
        <v>1</v>
      </c>
      <c r="B6" s="311">
        <v>2</v>
      </c>
      <c r="C6" s="311">
        <v>3</v>
      </c>
      <c r="D6" s="311">
        <v>4</v>
      </c>
      <c r="E6" s="311">
        <v>5</v>
      </c>
      <c r="F6" s="311">
        <v>6</v>
      </c>
      <c r="G6" s="335">
        <v>7</v>
      </c>
      <c r="H6" s="344">
        <v>8</v>
      </c>
      <c r="I6" s="375">
        <v>9</v>
      </c>
      <c r="J6" s="311">
        <v>10</v>
      </c>
      <c r="K6" s="377">
        <v>11</v>
      </c>
      <c r="L6" s="292"/>
      <c r="M6" s="365">
        <v>12</v>
      </c>
      <c r="N6" s="311">
        <v>13</v>
      </c>
      <c r="O6" s="335">
        <v>14</v>
      </c>
      <c r="P6" s="311">
        <v>15</v>
      </c>
      <c r="Q6" s="335">
        <v>16</v>
      </c>
      <c r="R6" s="311">
        <v>17</v>
      </c>
    </row>
    <row r="7" spans="1:21">
      <c r="A7" s="343"/>
      <c r="B7" s="312"/>
      <c r="C7" s="312"/>
      <c r="D7" s="312"/>
      <c r="E7" s="312"/>
      <c r="F7" s="312"/>
      <c r="G7" s="363"/>
      <c r="H7" s="345"/>
      <c r="I7" s="376"/>
      <c r="J7" s="312"/>
      <c r="K7" s="378"/>
      <c r="L7" s="293"/>
      <c r="M7" s="366"/>
      <c r="N7" s="312"/>
      <c r="O7" s="363"/>
      <c r="P7" s="312"/>
      <c r="Q7" s="363"/>
      <c r="R7" s="312"/>
    </row>
    <row r="8" spans="1:21" ht="29.25">
      <c r="A8" s="359">
        <v>1</v>
      </c>
      <c r="B8" s="33" t="s">
        <v>98</v>
      </c>
      <c r="C8" s="233">
        <f>SUM(C9:C11)</f>
        <v>74</v>
      </c>
      <c r="D8" s="227">
        <v>83763000</v>
      </c>
      <c r="E8" s="234">
        <f>SUM(E9:E11)</f>
        <v>0</v>
      </c>
      <c r="F8" s="227"/>
      <c r="G8" s="234">
        <f>SUM(G9:G11)</f>
        <v>0</v>
      </c>
      <c r="H8" s="251"/>
      <c r="I8" s="270">
        <v>7010073.0099999998</v>
      </c>
      <c r="J8" s="227"/>
      <c r="K8" s="271"/>
      <c r="L8" s="294">
        <f>I8*1.1*11+I8</f>
        <v>91831956.431000009</v>
      </c>
      <c r="M8" s="262">
        <f>SUM(M9:M11)</f>
        <v>69</v>
      </c>
      <c r="N8" s="227">
        <v>88004000</v>
      </c>
      <c r="O8" s="233">
        <f>SUM(O9:O11)</f>
        <v>0</v>
      </c>
      <c r="P8" s="227"/>
      <c r="Q8" s="233">
        <f>SUM(Q9:Q11)</f>
        <v>0</v>
      </c>
      <c r="R8" s="227"/>
    </row>
    <row r="9" spans="1:21">
      <c r="A9" s="359"/>
      <c r="B9" s="34" t="s">
        <v>5</v>
      </c>
      <c r="C9" s="213">
        <f>+'Т1 - број запослених'!AF10</f>
        <v>3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49" si="0">I9*1.1*11+I9</f>
        <v>0</v>
      </c>
      <c r="M9" s="263">
        <f>+'Т1 - број запослених'!AR10</f>
        <v>3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>
      <c r="A10" s="359"/>
      <c r="B10" s="34" t="s">
        <v>6</v>
      </c>
      <c r="C10" s="213">
        <f>+'Т1 - број запослених'!AF11</f>
        <v>3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3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>
      <c r="A11" s="359"/>
      <c r="B11" s="34" t="s">
        <v>7</v>
      </c>
      <c r="C11" s="213">
        <f>+'Т1 - број запослених'!AF12</f>
        <v>68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63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>
      <c r="A12" s="359">
        <v>2</v>
      </c>
      <c r="B12" s="33" t="s">
        <v>8</v>
      </c>
      <c r="C12" s="212">
        <f>C13+C14</f>
        <v>13</v>
      </c>
      <c r="D12" s="87">
        <v>14920000</v>
      </c>
      <c r="E12" s="212">
        <f>E13+E14</f>
        <v>0</v>
      </c>
      <c r="F12" s="87"/>
      <c r="G12" s="212">
        <f>G14</f>
        <v>0</v>
      </c>
      <c r="H12" s="253"/>
      <c r="I12" s="273">
        <v>1197901.81</v>
      </c>
      <c r="J12" s="87"/>
      <c r="K12" s="274"/>
      <c r="L12" s="294">
        <f t="shared" si="0"/>
        <v>15692513.711000003</v>
      </c>
      <c r="M12" s="264">
        <f>M13+M14</f>
        <v>13</v>
      </c>
      <c r="N12" s="87">
        <v>17020000</v>
      </c>
      <c r="O12" s="212">
        <f>O13+O14</f>
        <v>0</v>
      </c>
      <c r="P12" s="87"/>
      <c r="Q12" s="212">
        <f>Q13+Q14</f>
        <v>0</v>
      </c>
      <c r="R12" s="87"/>
    </row>
    <row r="13" spans="1:21">
      <c r="A13" s="359"/>
      <c r="B13" s="34" t="s">
        <v>6</v>
      </c>
      <c r="C13" s="213">
        <f>+'Т1 - број запослених'!AF14</f>
        <v>2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2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>
      <c r="A14" s="359"/>
      <c r="B14" s="34" t="s">
        <v>7</v>
      </c>
      <c r="C14" s="213">
        <f>+'Т1 - број запослених'!AF15</f>
        <v>11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11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>
      <c r="A15" s="359">
        <v>3</v>
      </c>
      <c r="B15" s="8" t="s">
        <v>50</v>
      </c>
      <c r="C15" s="212">
        <f t="shared" ref="C15:J15" si="1">C16+C19+C22+C25+C28</f>
        <v>9</v>
      </c>
      <c r="D15" s="9">
        <f t="shared" si="1"/>
        <v>10560000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924237.9</v>
      </c>
      <c r="J15" s="9">
        <f t="shared" si="1"/>
        <v>0</v>
      </c>
      <c r="K15" s="276">
        <f>K16+K19+K22+K25+K28</f>
        <v>0</v>
      </c>
      <c r="L15" s="294">
        <f t="shared" si="0"/>
        <v>12107516.49</v>
      </c>
      <c r="M15" s="254">
        <f t="shared" ref="M15:R15" si="2">M16+M19+M22+M25+M28</f>
        <v>11</v>
      </c>
      <c r="N15" s="9">
        <f t="shared" si="2"/>
        <v>12525000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>
      <c r="A16" s="359"/>
      <c r="B16" s="79" t="s">
        <v>140</v>
      </c>
      <c r="C16" s="213">
        <f>C17+C18</f>
        <v>9</v>
      </c>
      <c r="D16" s="78">
        <v>10560000</v>
      </c>
      <c r="E16" s="213">
        <f>E17+E18</f>
        <v>0</v>
      </c>
      <c r="F16" s="78"/>
      <c r="G16" s="213">
        <f>G17+G18</f>
        <v>0</v>
      </c>
      <c r="H16" s="255"/>
      <c r="I16" s="277">
        <v>924237.9</v>
      </c>
      <c r="J16" s="78"/>
      <c r="K16" s="278"/>
      <c r="L16" s="294">
        <f t="shared" si="0"/>
        <v>12107516.49</v>
      </c>
      <c r="M16" s="263">
        <f>M17+M18</f>
        <v>11</v>
      </c>
      <c r="N16" s="78">
        <v>12525000</v>
      </c>
      <c r="O16" s="213">
        <f>O17+O18</f>
        <v>0</v>
      </c>
      <c r="P16" s="78"/>
      <c r="Q16" s="213">
        <f>Q17+Q18</f>
        <v>0</v>
      </c>
      <c r="R16" s="78"/>
      <c r="U16" s="15"/>
    </row>
    <row r="17" spans="1:21">
      <c r="A17" s="359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>
      <c r="A18" s="359"/>
      <c r="B18" s="35" t="s">
        <v>7</v>
      </c>
      <c r="C18" s="213">
        <f>+'Т1 - број запослених'!AF19</f>
        <v>8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10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>
      <c r="A19" s="359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>
      <c r="A20" s="359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>
      <c r="A21" s="359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>
      <c r="A22" s="359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>
      <c r="A23" s="359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>
      <c r="A24" s="359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>
      <c r="A25" s="359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>
      <c r="A26" s="359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>
      <c r="A27" s="359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>
      <c r="A28" s="359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>
      <c r="A29" s="359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>
      <c r="A30" s="359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>
      <c r="A31" s="354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>
      <c r="A32" s="355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>
      <c r="A33" s="356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>
      <c r="A34" s="354">
        <v>5</v>
      </c>
      <c r="B34" s="38" t="s">
        <v>1</v>
      </c>
      <c r="C34" s="212">
        <f>C35+C36</f>
        <v>2</v>
      </c>
      <c r="D34" s="77">
        <v>1770000</v>
      </c>
      <c r="E34" s="212">
        <f>E36</f>
        <v>0</v>
      </c>
      <c r="F34" s="77"/>
      <c r="G34" s="212">
        <f>G36</f>
        <v>0</v>
      </c>
      <c r="H34" s="256"/>
      <c r="I34" s="281">
        <v>136567.82999999999</v>
      </c>
      <c r="J34" s="77"/>
      <c r="K34" s="282"/>
      <c r="L34" s="294">
        <f t="shared" si="0"/>
        <v>1789038.5730000003</v>
      </c>
      <c r="M34" s="264">
        <f>M35+M36</f>
        <v>2</v>
      </c>
      <c r="N34" s="77">
        <v>2076000</v>
      </c>
      <c r="O34" s="212">
        <f>O35+O36</f>
        <v>0</v>
      </c>
      <c r="P34" s="77"/>
      <c r="Q34" s="212">
        <f>Q36</f>
        <v>0</v>
      </c>
      <c r="R34" s="77"/>
    </row>
    <row r="35" spans="1:21">
      <c r="A35" s="355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>
      <c r="A36" s="356"/>
      <c r="B36" s="34" t="s">
        <v>7</v>
      </c>
      <c r="C36" s="213">
        <f>+'Т1 - број запослених'!AF37</f>
        <v>2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2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>
      <c r="A37" s="359">
        <v>6</v>
      </c>
      <c r="B37" s="38" t="s">
        <v>11</v>
      </c>
      <c r="C37" s="212">
        <f>SUM(C38:C39)</f>
        <v>47</v>
      </c>
      <c r="D37" s="77">
        <v>48730000</v>
      </c>
      <c r="E37" s="212">
        <f>SUM(E38:E39)</f>
        <v>0</v>
      </c>
      <c r="F37" s="77"/>
      <c r="G37" s="212">
        <f>SUM(G38:G39)</f>
        <v>0</v>
      </c>
      <c r="H37" s="256">
        <v>2294000</v>
      </c>
      <c r="I37" s="281">
        <v>4169836.9</v>
      </c>
      <c r="J37" s="77"/>
      <c r="K37" s="282">
        <v>173465.32</v>
      </c>
      <c r="L37" s="294">
        <f t="shared" si="0"/>
        <v>54624863.389999993</v>
      </c>
      <c r="M37" s="264">
        <f>SUM(M38:M39)</f>
        <v>46</v>
      </c>
      <c r="N37" s="77">
        <v>54578000</v>
      </c>
      <c r="O37" s="212">
        <f>SUM(O38:O39)</f>
        <v>0</v>
      </c>
      <c r="P37" s="77"/>
      <c r="Q37" s="212">
        <f>SUM(Q38:Q39)</f>
        <v>0</v>
      </c>
      <c r="R37" s="77">
        <v>2968000</v>
      </c>
    </row>
    <row r="38" spans="1:21">
      <c r="A38" s="359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>
      <c r="A39" s="359"/>
      <c r="B39" s="12" t="s">
        <v>9</v>
      </c>
      <c r="C39" s="213">
        <f>+'Т1 - број запослених'!AF40</f>
        <v>46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45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>
      <c r="A40" s="354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>
      <c r="A41" s="355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>
      <c r="A42" s="355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>
      <c r="A43" s="355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>
      <c r="A44" s="355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>
      <c r="A45" s="355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>
      <c r="A46" s="355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>
      <c r="A47" s="355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>
      <c r="A48" s="355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>
      <c r="A49" s="355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>
      <c r="A50" s="39">
        <v>8</v>
      </c>
      <c r="B50" s="93" t="s">
        <v>12</v>
      </c>
      <c r="C50" s="91">
        <f t="shared" ref="C50:K50" si="4">C8+C12+C15+C31+C34+C37+C40</f>
        <v>145</v>
      </c>
      <c r="D50" s="40">
        <f t="shared" si="4"/>
        <v>159743000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2294000</v>
      </c>
      <c r="I50" s="289">
        <f>I8+I12+I15+I31+I34+I37+I40</f>
        <v>13438617.450000001</v>
      </c>
      <c r="J50" s="40">
        <f t="shared" si="4"/>
        <v>0</v>
      </c>
      <c r="K50" s="290">
        <f t="shared" si="4"/>
        <v>173465.32</v>
      </c>
      <c r="L50" s="294">
        <f>I50*1.1*11+I50</f>
        <v>176045888.595</v>
      </c>
      <c r="M50" s="267">
        <f t="shared" ref="M50:R50" si="5">M8+M12+M15+M31+M34+M37+M40</f>
        <v>141</v>
      </c>
      <c r="N50" s="40">
        <f t="shared" si="5"/>
        <v>174203000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2968000</v>
      </c>
    </row>
    <row r="51" spans="1:21">
      <c r="A51" s="41"/>
      <c r="B51" s="34" t="s">
        <v>5</v>
      </c>
      <c r="C51" s="213">
        <f>+'Т1 - број запослених'!AF55</f>
        <v>3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ref="L51:L53" si="6">I51*1.07*12</f>
        <v>0</v>
      </c>
      <c r="M51" s="263">
        <f>+'Т1 - број запослених'!AR55</f>
        <v>3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>
      <c r="A52" s="41"/>
      <c r="B52" s="34" t="s">
        <v>6</v>
      </c>
      <c r="C52" s="213">
        <f>+'Т1 - број запослених'!AF56</f>
        <v>7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6"/>
        <v>0</v>
      </c>
      <c r="M52" s="263">
        <f>+'Т1 - број запослених'!AR56</f>
        <v>7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>
      <c r="A53" s="41"/>
      <c r="B53" s="34" t="s">
        <v>7</v>
      </c>
      <c r="C53" s="213">
        <f>+'Т1 - број запослених'!AF57</f>
        <v>135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6"/>
        <v>0</v>
      </c>
      <c r="M53" s="263">
        <f>+'Т1 - број запослених'!AR57</f>
        <v>131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>
      <c r="L54" s="294"/>
    </row>
  </sheetData>
  <sheetProtection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colBreaks count="1" manualBreakCount="1">
    <brk id="18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7" zoomScale="120" zoomScaleNormal="120" workbookViewId="0">
      <selection activeCell="G11" sqref="G11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53" t="s">
        <v>73</v>
      </c>
      <c r="B2" s="353"/>
      <c r="C2" s="380" t="str">
        <f>+'Т1 - број запослених'!C2:L2</f>
        <v>Општина Кучево</v>
      </c>
      <c r="D2" s="380"/>
      <c r="E2" s="380"/>
      <c r="F2" s="380"/>
      <c r="G2" s="7"/>
      <c r="H2" s="7"/>
    </row>
    <row r="4" spans="1:9" ht="43.5" customHeight="1">
      <c r="B4" s="379" t="s">
        <v>117</v>
      </c>
      <c r="C4" s="379"/>
      <c r="D4" s="379"/>
      <c r="E4" s="379"/>
      <c r="F4" s="379"/>
      <c r="G4" s="379"/>
      <c r="H4" s="379"/>
    </row>
    <row r="6" spans="1:9" ht="18.75">
      <c r="B6" s="225" t="s">
        <v>36</v>
      </c>
      <c r="H6" s="31"/>
    </row>
    <row r="7" spans="1:9" ht="93" customHeight="1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0" t="s">
        <v>141</v>
      </c>
      <c r="C9" s="80">
        <v>463</v>
      </c>
      <c r="D9" s="77"/>
      <c r="E9" s="77"/>
      <c r="F9" s="77">
        <v>1</v>
      </c>
      <c r="G9" s="77">
        <v>1844000</v>
      </c>
      <c r="H9" s="218">
        <f>D9+F9</f>
        <v>1</v>
      </c>
      <c r="I9" s="222">
        <f>E9+G9</f>
        <v>1844000</v>
      </c>
    </row>
    <row r="10" spans="1:9">
      <c r="A10" s="42">
        <v>2</v>
      </c>
      <c r="B10" s="80" t="s">
        <v>142</v>
      </c>
      <c r="C10" s="80">
        <v>464</v>
      </c>
      <c r="D10" s="77"/>
      <c r="E10" s="77"/>
      <c r="F10" s="77">
        <v>4</v>
      </c>
      <c r="G10" s="77">
        <v>2470000</v>
      </c>
      <c r="H10" s="218">
        <f t="shared" ref="H10:H27" si="0">D10+F10</f>
        <v>4</v>
      </c>
      <c r="I10" s="222">
        <f t="shared" ref="I10:I27" si="1">E10+G10</f>
        <v>2470000</v>
      </c>
    </row>
    <row r="11" spans="1:9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5</v>
      </c>
      <c r="G28" s="222">
        <f>SUM(G9:G19)</f>
        <v>4314000</v>
      </c>
      <c r="H28" s="222">
        <f>SUM(H9:H27)</f>
        <v>5</v>
      </c>
      <c r="I28" s="222">
        <f>SUM(I9:I27)</f>
        <v>4314000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"/>
  <sheetViews>
    <sheetView view="pageBreakPreview" zoomScale="85" zoomScaleNormal="85" zoomScaleSheetLayoutView="85" workbookViewId="0">
      <selection activeCell="I11" sqref="I11:J11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92" t="s">
        <v>73</v>
      </c>
      <c r="B2" s="392"/>
      <c r="C2" s="384" t="str">
        <f>+'Т1 - број запослених'!C2:L2</f>
        <v>Општина Кучево</v>
      </c>
      <c r="D2" s="384"/>
      <c r="E2" s="384"/>
      <c r="F2" s="384"/>
    </row>
    <row r="3" spans="1:15">
      <c r="A3" s="7"/>
      <c r="B3" s="7"/>
    </row>
    <row r="4" spans="1:15" ht="15.75">
      <c r="C4" s="353" t="s">
        <v>120</v>
      </c>
      <c r="D4" s="353"/>
      <c r="E4" s="353"/>
      <c r="F4" s="353"/>
      <c r="G4" s="353"/>
      <c r="H4" s="353"/>
      <c r="I4" s="13"/>
      <c r="J4" s="13"/>
    </row>
    <row r="6" spans="1:15" ht="19.5" customHeight="1">
      <c r="B6" s="225" t="s">
        <v>104</v>
      </c>
      <c r="C6" s="396">
        <v>2023</v>
      </c>
      <c r="D6" s="396"/>
      <c r="E6" s="396"/>
      <c r="F6" s="396"/>
      <c r="G6" s="396"/>
      <c r="H6" s="396"/>
      <c r="I6" s="381">
        <v>2024</v>
      </c>
      <c r="J6" s="382"/>
      <c r="K6" s="382"/>
      <c r="L6" s="383"/>
    </row>
    <row r="7" spans="1:15" ht="37.5" customHeight="1">
      <c r="A7" s="385" t="s">
        <v>2</v>
      </c>
      <c r="B7" s="393" t="s">
        <v>0</v>
      </c>
      <c r="C7" s="388" t="s">
        <v>107</v>
      </c>
      <c r="D7" s="389"/>
      <c r="E7" s="388" t="s">
        <v>134</v>
      </c>
      <c r="F7" s="389"/>
      <c r="G7" s="385" t="s">
        <v>135</v>
      </c>
      <c r="H7" s="385" t="s">
        <v>136</v>
      </c>
      <c r="I7" s="390" t="s">
        <v>121</v>
      </c>
      <c r="J7" s="391"/>
      <c r="K7" s="385" t="s">
        <v>122</v>
      </c>
      <c r="L7" s="385" t="s">
        <v>123</v>
      </c>
    </row>
    <row r="8" spans="1:15" ht="30" customHeight="1">
      <c r="A8" s="386"/>
      <c r="B8" s="394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>
      <c r="A9" s="387"/>
      <c r="B9" s="395"/>
      <c r="C9" s="387"/>
      <c r="D9" s="75"/>
      <c r="E9" s="387"/>
      <c r="F9" s="75"/>
      <c r="G9" s="387"/>
      <c r="H9" s="387"/>
      <c r="I9" s="387"/>
      <c r="J9" s="75"/>
      <c r="K9" s="387"/>
      <c r="L9" s="387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8">
        <v>1480000</v>
      </c>
      <c r="D11" s="78">
        <v>4437000</v>
      </c>
      <c r="E11" s="78">
        <v>1451920.81</v>
      </c>
      <c r="F11" s="78">
        <v>560987</v>
      </c>
      <c r="G11" s="78">
        <v>10</v>
      </c>
      <c r="H11" s="78"/>
      <c r="I11" s="78">
        <v>929000</v>
      </c>
      <c r="J11" s="78">
        <v>6060000</v>
      </c>
      <c r="K11" s="78">
        <v>4</v>
      </c>
      <c r="L11" s="78"/>
    </row>
    <row r="12" spans="1:15">
      <c r="A12" s="47">
        <v>2</v>
      </c>
      <c r="B12" s="33" t="s">
        <v>8</v>
      </c>
      <c r="C12" s="78">
        <v>602300</v>
      </c>
      <c r="D12" s="78"/>
      <c r="E12" s="78">
        <v>602300</v>
      </c>
      <c r="F12" s="78"/>
      <c r="G12" s="78">
        <v>1</v>
      </c>
      <c r="H12" s="78"/>
      <c r="I12" s="78">
        <v>441000</v>
      </c>
      <c r="J12" s="78">
        <v>74000</v>
      </c>
      <c r="K12" s="78">
        <v>1</v>
      </c>
      <c r="L12" s="78"/>
    </row>
    <row r="13" spans="1:15" ht="57.75">
      <c r="A13" s="359">
        <v>3</v>
      </c>
      <c r="B13" s="8" t="s">
        <v>58</v>
      </c>
      <c r="C13" s="9">
        <f>SUM(C14:C18)</f>
        <v>115000</v>
      </c>
      <c r="D13" s="9">
        <f t="shared" ref="D13:L13" si="0">SUM(D14:D18)</f>
        <v>0</v>
      </c>
      <c r="E13" s="9">
        <f t="shared" si="0"/>
        <v>114431.7</v>
      </c>
      <c r="F13" s="9">
        <f t="shared" si="0"/>
        <v>0</v>
      </c>
      <c r="G13" s="9">
        <f t="shared" si="0"/>
        <v>1</v>
      </c>
      <c r="H13" s="9">
        <f>SUM(H14:H18)</f>
        <v>0</v>
      </c>
      <c r="I13" s="9">
        <f t="shared" si="0"/>
        <v>151000</v>
      </c>
      <c r="J13" s="9">
        <f t="shared" si="0"/>
        <v>36000</v>
      </c>
      <c r="K13" s="9">
        <f>SUM(K14:K18)</f>
        <v>1</v>
      </c>
      <c r="L13" s="9">
        <f t="shared" si="0"/>
        <v>0</v>
      </c>
      <c r="O13" s="15"/>
    </row>
    <row r="14" spans="1:15" ht="45">
      <c r="A14" s="359"/>
      <c r="B14" s="76" t="s">
        <v>143</v>
      </c>
      <c r="C14" s="223">
        <v>115000</v>
      </c>
      <c r="D14" s="223"/>
      <c r="E14" s="223">
        <v>114431.7</v>
      </c>
      <c r="F14" s="223"/>
      <c r="G14" s="223">
        <v>1</v>
      </c>
      <c r="H14" s="223"/>
      <c r="I14" s="223">
        <v>151000</v>
      </c>
      <c r="J14" s="223">
        <v>36000</v>
      </c>
      <c r="K14" s="223">
        <v>1</v>
      </c>
      <c r="L14" s="223"/>
      <c r="O14" s="15"/>
    </row>
    <row r="15" spans="1:15">
      <c r="A15" s="359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>
      <c r="A16" s="359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>
      <c r="A17" s="359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59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8">
        <v>156000</v>
      </c>
      <c r="D20" s="78"/>
      <c r="E20" s="78">
        <v>155373</v>
      </c>
      <c r="F20" s="78"/>
      <c r="G20" s="78">
        <v>1</v>
      </c>
      <c r="H20" s="78"/>
      <c r="I20" s="78"/>
      <c r="J20" s="78">
        <v>12000</v>
      </c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8">
        <v>2336000</v>
      </c>
      <c r="D21" s="78"/>
      <c r="E21" s="78">
        <v>2335260</v>
      </c>
      <c r="F21" s="78"/>
      <c r="G21" s="78">
        <v>11</v>
      </c>
      <c r="H21" s="78"/>
      <c r="I21" s="78">
        <v>600000</v>
      </c>
      <c r="J21" s="78">
        <v>190000</v>
      </c>
      <c r="K21" s="78">
        <v>4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59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59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>
      <c r="A24" s="359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>
      <c r="A25" s="359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>
      <c r="A26" s="359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>
      <c r="A27" s="39">
        <v>8</v>
      </c>
      <c r="B27" s="48" t="s">
        <v>38</v>
      </c>
      <c r="C27" s="224">
        <f t="shared" ref="C27:L27" si="2">C11+C12+C13+C19+C20+C21+C22</f>
        <v>4689300</v>
      </c>
      <c r="D27" s="224">
        <f t="shared" si="2"/>
        <v>4437000</v>
      </c>
      <c r="E27" s="224">
        <f t="shared" si="2"/>
        <v>4659285.51</v>
      </c>
      <c r="F27" s="224">
        <f t="shared" si="2"/>
        <v>560987</v>
      </c>
      <c r="G27" s="224">
        <f t="shared" si="2"/>
        <v>24</v>
      </c>
      <c r="H27" s="224">
        <f t="shared" si="2"/>
        <v>0</v>
      </c>
      <c r="I27" s="224">
        <f t="shared" si="2"/>
        <v>2121000</v>
      </c>
      <c r="J27" s="224">
        <f t="shared" si="2"/>
        <v>6372000</v>
      </c>
      <c r="K27" s="224">
        <f t="shared" si="2"/>
        <v>10</v>
      </c>
      <c r="L27" s="224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AB61"/>
  <sheetViews>
    <sheetView view="pageBreakPreview" topLeftCell="A16" zoomScale="60" zoomScaleNormal="60" workbookViewId="0">
      <selection activeCell="AN40" sqref="AN40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53" t="s">
        <v>73</v>
      </c>
      <c r="B2" s="353"/>
      <c r="C2" s="367" t="str">
        <f>+'Т1 - број запослених'!C2:L2</f>
        <v>Општина Кучево</v>
      </c>
      <c r="D2" s="367"/>
      <c r="E2" s="367"/>
      <c r="F2" s="367"/>
      <c r="G2" s="367"/>
      <c r="H2" s="367"/>
      <c r="I2" s="74"/>
      <c r="J2" s="74"/>
    </row>
    <row r="4" spans="1:28" ht="15.75">
      <c r="C4" s="353" t="s">
        <v>124</v>
      </c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</row>
    <row r="5" spans="1:28">
      <c r="A5" s="15"/>
      <c r="C5" s="7"/>
      <c r="D5" s="7"/>
      <c r="E5" s="7"/>
    </row>
    <row r="6" spans="1:28" ht="18.75">
      <c r="B6" s="221" t="s">
        <v>94</v>
      </c>
    </row>
    <row r="7" spans="1:28" ht="18.75" customHeight="1">
      <c r="A7" s="406" t="s">
        <v>2</v>
      </c>
      <c r="B7" s="406" t="s">
        <v>14</v>
      </c>
      <c r="C7" s="397" t="s">
        <v>15</v>
      </c>
      <c r="D7" s="397" t="s">
        <v>16</v>
      </c>
      <c r="E7" s="400" t="s">
        <v>35</v>
      </c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401"/>
      <c r="S7" s="402"/>
      <c r="T7" s="397" t="s">
        <v>19</v>
      </c>
      <c r="U7" s="397" t="s">
        <v>21</v>
      </c>
      <c r="V7" s="397" t="s">
        <v>68</v>
      </c>
      <c r="W7" s="397" t="s">
        <v>106</v>
      </c>
      <c r="X7" s="397" t="s">
        <v>72</v>
      </c>
      <c r="Y7" s="397" t="s">
        <v>74</v>
      </c>
      <c r="Z7" s="397" t="s">
        <v>67</v>
      </c>
      <c r="AA7" s="397" t="s">
        <v>22</v>
      </c>
      <c r="AB7" s="397" t="s">
        <v>23</v>
      </c>
    </row>
    <row r="8" spans="1:28" ht="141" customHeight="1">
      <c r="A8" s="407"/>
      <c r="B8" s="407"/>
      <c r="C8" s="398"/>
      <c r="D8" s="398"/>
      <c r="E8" s="400" t="s">
        <v>75</v>
      </c>
      <c r="F8" s="402"/>
      <c r="G8" s="400" t="s">
        <v>71</v>
      </c>
      <c r="H8" s="402"/>
      <c r="I8" s="400" t="s">
        <v>34</v>
      </c>
      <c r="J8" s="402"/>
      <c r="K8" s="400" t="s">
        <v>42</v>
      </c>
      <c r="L8" s="402"/>
      <c r="M8" s="400" t="s">
        <v>105</v>
      </c>
      <c r="N8" s="402"/>
      <c r="O8" s="400" t="s">
        <v>17</v>
      </c>
      <c r="P8" s="402"/>
      <c r="Q8" s="400" t="s">
        <v>100</v>
      </c>
      <c r="R8" s="402"/>
      <c r="S8" s="397" t="s">
        <v>18</v>
      </c>
      <c r="T8" s="398"/>
      <c r="U8" s="398"/>
      <c r="V8" s="398"/>
      <c r="W8" s="398"/>
      <c r="X8" s="398"/>
      <c r="Y8" s="398"/>
      <c r="Z8" s="398"/>
      <c r="AA8" s="398"/>
      <c r="AB8" s="398"/>
    </row>
    <row r="9" spans="1:28" ht="82.5" customHeight="1">
      <c r="A9" s="408"/>
      <c r="B9" s="408"/>
      <c r="C9" s="399"/>
      <c r="D9" s="399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99"/>
      <c r="T9" s="399"/>
      <c r="U9" s="399"/>
      <c r="V9" s="399"/>
      <c r="W9" s="399"/>
      <c r="X9" s="399"/>
      <c r="Y9" s="399"/>
      <c r="Z9" s="399"/>
      <c r="AA9" s="399"/>
      <c r="AB9" s="399"/>
    </row>
    <row r="10" spans="1:28" ht="18" customHeight="1">
      <c r="A10" s="17"/>
      <c r="B10" s="52" t="s">
        <v>61</v>
      </c>
      <c r="C10" s="62">
        <f>SUM(C11:C24)</f>
        <v>152.14000000000001</v>
      </c>
      <c r="D10" s="62">
        <f>SUM(D11:D24)</f>
        <v>1.73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SUM(S11:S24)</f>
        <v>167.87000000000003</v>
      </c>
      <c r="T10" s="58"/>
      <c r="U10" s="59"/>
      <c r="V10" s="63">
        <f>SUM(V11:V24)</f>
        <v>8</v>
      </c>
      <c r="W10" s="63"/>
      <c r="X10" s="63">
        <f>SUM(X11:X24)</f>
        <v>12832.64</v>
      </c>
      <c r="Y10" s="63">
        <f>SUM(Y11:Y24)</f>
        <v>0</v>
      </c>
      <c r="Z10" s="63">
        <f>SUM(Z11:Z24)</f>
        <v>757095.43440000014</v>
      </c>
      <c r="AA10" s="63">
        <f>SUM(AA11:AA24)</f>
        <v>1051491.3472182599</v>
      </c>
      <c r="AB10" s="63">
        <f>SUM(AB11:AB24)</f>
        <v>1210792.286321826</v>
      </c>
    </row>
    <row r="11" spans="1:28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7.74</v>
      </c>
      <c r="T11" s="67">
        <v>16379.77</v>
      </c>
      <c r="U11" s="20">
        <f>S11*T11</f>
        <v>126779.4198</v>
      </c>
      <c r="V11" s="72">
        <v>1</v>
      </c>
      <c r="W11" s="295">
        <f>-2500*V11</f>
        <v>-2500</v>
      </c>
      <c r="X11" s="72">
        <v>1383.04</v>
      </c>
      <c r="Y11" s="72"/>
      <c r="Z11" s="20">
        <f>U11*V11+X11+Y11</f>
        <v>128162.4598</v>
      </c>
      <c r="AA11" s="20">
        <f>(Z11+W11)/0.701</f>
        <v>179261.71155492155</v>
      </c>
      <c r="AB11" s="20">
        <f>AA11+(AA11*15.15%)</f>
        <v>206419.86085549218</v>
      </c>
    </row>
    <row r="12" spans="1:28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>C12+D12+F12+H12+J12+L12+N12+P12+R12</f>
        <v>7.6</v>
      </c>
      <c r="T12" s="67">
        <v>16379.77</v>
      </c>
      <c r="U12" s="20">
        <f t="shared" ref="U12:U24" si="0">S12*T12</f>
        <v>124486.25199999999</v>
      </c>
      <c r="V12" s="72">
        <v>1</v>
      </c>
      <c r="W12" s="295">
        <f t="shared" ref="W12:W24" si="1">-2500*V12</f>
        <v>-2500</v>
      </c>
      <c r="X12" s="72">
        <v>1331.22</v>
      </c>
      <c r="Y12" s="72"/>
      <c r="Z12" s="20">
        <f t="shared" ref="Z12:Z24" si="2">U12*V12+X12+Y12</f>
        <v>125817.47199999999</v>
      </c>
      <c r="AA12" s="20">
        <f>(Z12+W12)/0.701</f>
        <v>175916.50784593439</v>
      </c>
      <c r="AB12" s="20">
        <f>AA12+(AA12*15.15%)</f>
        <v>202567.85878459347</v>
      </c>
    </row>
    <row r="13" spans="1:28">
      <c r="A13" s="17"/>
      <c r="B13" s="18"/>
      <c r="C13" s="67">
        <v>5.98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>C13+D13+F13+H13+J13+L13+N13+P13+R13</f>
        <v>5.98</v>
      </c>
      <c r="T13" s="67">
        <v>16379.77</v>
      </c>
      <c r="U13" s="20">
        <f t="shared" si="0"/>
        <v>97951.024600000004</v>
      </c>
      <c r="V13" s="72">
        <v>1</v>
      </c>
      <c r="W13" s="295">
        <f t="shared" si="1"/>
        <v>-2500</v>
      </c>
      <c r="X13" s="72">
        <v>0</v>
      </c>
      <c r="Y13" s="72"/>
      <c r="Z13" s="20">
        <f t="shared" ref="Z13" si="3">U13*V13+X13+Y13</f>
        <v>97951.024600000004</v>
      </c>
      <c r="AA13" s="20">
        <f>(Z13+W13)/0.701</f>
        <v>136164.08644793154</v>
      </c>
      <c r="AB13" s="20">
        <f>AA13+(AA13*15.15%)</f>
        <v>156792.94554479315</v>
      </c>
    </row>
    <row r="14" spans="1:28" s="304" customFormat="1">
      <c r="A14" s="296">
        <v>2</v>
      </c>
      <c r="B14" s="297" t="s">
        <v>64</v>
      </c>
      <c r="C14" s="298">
        <v>23.85</v>
      </c>
      <c r="D14" s="298"/>
      <c r="E14" s="299">
        <v>0.3</v>
      </c>
      <c r="F14" s="298">
        <v>7.15</v>
      </c>
      <c r="G14" s="299" t="s">
        <v>41</v>
      </c>
      <c r="H14" s="298"/>
      <c r="I14" s="299" t="s">
        <v>41</v>
      </c>
      <c r="J14" s="298"/>
      <c r="K14" s="299" t="s">
        <v>41</v>
      </c>
      <c r="L14" s="298"/>
      <c r="M14" s="299" t="s">
        <v>41</v>
      </c>
      <c r="N14" s="298"/>
      <c r="O14" s="299" t="s">
        <v>41</v>
      </c>
      <c r="P14" s="298"/>
      <c r="Q14" s="300" t="s">
        <v>41</v>
      </c>
      <c r="R14" s="298"/>
      <c r="S14" s="301">
        <f t="shared" ref="S14:S24" si="4">C14+D14+F14+H14+J14+L14+N14+P14+R14</f>
        <v>31</v>
      </c>
      <c r="T14" s="298">
        <v>3525.04</v>
      </c>
      <c r="U14" s="20">
        <f t="shared" si="0"/>
        <v>109276.24</v>
      </c>
      <c r="V14" s="303">
        <v>2</v>
      </c>
      <c r="W14" s="295">
        <f t="shared" si="1"/>
        <v>-5000</v>
      </c>
      <c r="X14" s="73">
        <v>5167.45</v>
      </c>
      <c r="Y14" s="303"/>
      <c r="Z14" s="20">
        <f t="shared" si="2"/>
        <v>223719.93000000002</v>
      </c>
      <c r="AA14" s="302">
        <f>(Z14+W14)/0.701</f>
        <v>312011.3124108417</v>
      </c>
      <c r="AB14" s="302">
        <f>AA14+(AA14*15.15%)</f>
        <v>359281.02624108421</v>
      </c>
    </row>
    <row r="15" spans="1:28" s="304" customFormat="1">
      <c r="A15" s="296"/>
      <c r="B15" s="297"/>
      <c r="C15" s="298">
        <v>22.85</v>
      </c>
      <c r="D15" s="298"/>
      <c r="E15" s="299">
        <v>0.3</v>
      </c>
      <c r="F15" s="298">
        <v>6.85</v>
      </c>
      <c r="G15" s="299"/>
      <c r="H15" s="298"/>
      <c r="I15" s="299"/>
      <c r="J15" s="298"/>
      <c r="K15" s="299"/>
      <c r="L15" s="298"/>
      <c r="M15" s="299"/>
      <c r="N15" s="298"/>
      <c r="O15" s="299"/>
      <c r="P15" s="298"/>
      <c r="Q15" s="300"/>
      <c r="R15" s="298"/>
      <c r="S15" s="301">
        <f t="shared" si="4"/>
        <v>29.700000000000003</v>
      </c>
      <c r="T15" s="298">
        <v>3525.04</v>
      </c>
      <c r="U15" s="20">
        <f t="shared" si="0"/>
        <v>104693.68800000001</v>
      </c>
      <c r="V15" s="303">
        <v>1</v>
      </c>
      <c r="W15" s="295">
        <f t="shared" si="1"/>
        <v>-2500</v>
      </c>
      <c r="X15" s="73">
        <v>4950.93</v>
      </c>
      <c r="Y15" s="303"/>
      <c r="Z15" s="20">
        <f t="shared" si="2"/>
        <v>109644.61800000002</v>
      </c>
      <c r="AA15" s="302">
        <f>(Z15+W15)/0.701</f>
        <v>152845.38944365195</v>
      </c>
      <c r="AB15" s="302">
        <f>AA15+(AA15*15.15%)</f>
        <v>176001.46594436522</v>
      </c>
    </row>
    <row r="16" spans="1:28" ht="28.5" customHeight="1">
      <c r="A16" s="55">
        <v>3</v>
      </c>
      <c r="B16" s="56" t="s">
        <v>25</v>
      </c>
      <c r="C16" s="57">
        <v>12.05</v>
      </c>
      <c r="D16" s="68"/>
      <c r="E16" s="70" t="s">
        <v>41</v>
      </c>
      <c r="F16" s="68"/>
      <c r="G16" s="70" t="s">
        <v>41</v>
      </c>
      <c r="H16" s="68"/>
      <c r="I16" s="70" t="s">
        <v>41</v>
      </c>
      <c r="J16" s="71"/>
      <c r="K16" s="70" t="s">
        <v>41</v>
      </c>
      <c r="L16" s="68"/>
      <c r="M16" s="70" t="s">
        <v>41</v>
      </c>
      <c r="N16" s="68"/>
      <c r="O16" s="70" t="s">
        <v>41</v>
      </c>
      <c r="P16" s="68"/>
      <c r="Q16" s="243" t="s">
        <v>41</v>
      </c>
      <c r="R16" s="68"/>
      <c r="S16" s="19">
        <f t="shared" si="4"/>
        <v>12.05</v>
      </c>
      <c r="T16" s="68"/>
      <c r="U16" s="20">
        <f t="shared" si="0"/>
        <v>0</v>
      </c>
      <c r="V16" s="73"/>
      <c r="W16" s="295">
        <f t="shared" si="1"/>
        <v>0</v>
      </c>
      <c r="X16" s="73"/>
      <c r="Y16" s="73"/>
      <c r="Z16" s="20">
        <f t="shared" si="2"/>
        <v>0</v>
      </c>
      <c r="AA16" s="20">
        <f t="shared" ref="AA16:AA24" si="5">(Z16+W16)/0.701</f>
        <v>0</v>
      </c>
      <c r="AB16" s="20">
        <f t="shared" ref="AB16:AB24" si="6">AA16+(AA16*15.15%)</f>
        <v>0</v>
      </c>
    </row>
    <row r="17" spans="1:28">
      <c r="A17" s="17">
        <v>4</v>
      </c>
      <c r="B17" s="18" t="s">
        <v>26</v>
      </c>
      <c r="C17" s="19">
        <v>10.77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3" t="s">
        <v>41</v>
      </c>
      <c r="R17" s="67"/>
      <c r="S17" s="19">
        <f t="shared" si="4"/>
        <v>10.77</v>
      </c>
      <c r="T17" s="67"/>
      <c r="U17" s="20">
        <f t="shared" si="0"/>
        <v>0</v>
      </c>
      <c r="V17" s="72"/>
      <c r="W17" s="295">
        <f t="shared" si="1"/>
        <v>0</v>
      </c>
      <c r="X17" s="72"/>
      <c r="Y17" s="72"/>
      <c r="Z17" s="20">
        <f t="shared" si="2"/>
        <v>0</v>
      </c>
      <c r="AA17" s="20">
        <f t="shared" si="5"/>
        <v>0</v>
      </c>
      <c r="AB17" s="20">
        <f t="shared" si="6"/>
        <v>0</v>
      </c>
    </row>
    <row r="18" spans="1:28" ht="29.25">
      <c r="A18" s="17">
        <v>5</v>
      </c>
      <c r="B18" s="21" t="s">
        <v>27</v>
      </c>
      <c r="C18" s="19">
        <v>10.45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3" t="s">
        <v>41</v>
      </c>
      <c r="R18" s="67"/>
      <c r="S18" s="19">
        <f t="shared" si="4"/>
        <v>10.45</v>
      </c>
      <c r="T18" s="67"/>
      <c r="U18" s="20">
        <f t="shared" si="0"/>
        <v>0</v>
      </c>
      <c r="V18" s="72"/>
      <c r="W18" s="295">
        <f t="shared" si="1"/>
        <v>0</v>
      </c>
      <c r="X18" s="72"/>
      <c r="Y18" s="72"/>
      <c r="Z18" s="20">
        <f t="shared" si="2"/>
        <v>0</v>
      </c>
      <c r="AA18" s="20">
        <f t="shared" si="5"/>
        <v>0</v>
      </c>
      <c r="AB18" s="20">
        <f t="shared" si="6"/>
        <v>0</v>
      </c>
    </row>
    <row r="19" spans="1:28" ht="27" customHeight="1">
      <c r="A19" s="17">
        <v>6</v>
      </c>
      <c r="B19" s="18" t="s">
        <v>28</v>
      </c>
      <c r="C19" s="19">
        <v>9.91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3" t="s">
        <v>41</v>
      </c>
      <c r="R19" s="67"/>
      <c r="S19" s="19">
        <f t="shared" si="4"/>
        <v>9.91</v>
      </c>
      <c r="T19" s="67"/>
      <c r="U19" s="20">
        <f t="shared" si="0"/>
        <v>0</v>
      </c>
      <c r="V19" s="72"/>
      <c r="W19" s="295">
        <f t="shared" si="1"/>
        <v>0</v>
      </c>
      <c r="X19" s="72"/>
      <c r="Y19" s="72"/>
      <c r="Z19" s="20">
        <f t="shared" si="2"/>
        <v>0</v>
      </c>
      <c r="AA19" s="20">
        <f t="shared" si="5"/>
        <v>0</v>
      </c>
      <c r="AB19" s="20">
        <f t="shared" si="6"/>
        <v>0</v>
      </c>
    </row>
    <row r="20" spans="1:28">
      <c r="A20" s="17">
        <v>7</v>
      </c>
      <c r="B20" s="18" t="s">
        <v>29</v>
      </c>
      <c r="C20" s="19">
        <v>8.9499999999999993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3" t="s">
        <v>41</v>
      </c>
      <c r="R20" s="67"/>
      <c r="S20" s="19">
        <f t="shared" si="4"/>
        <v>8.9499999999999993</v>
      </c>
      <c r="T20" s="67"/>
      <c r="U20" s="20">
        <f t="shared" si="0"/>
        <v>0</v>
      </c>
      <c r="V20" s="72"/>
      <c r="W20" s="295">
        <f t="shared" si="1"/>
        <v>0</v>
      </c>
      <c r="X20" s="72"/>
      <c r="Y20" s="72"/>
      <c r="Z20" s="20">
        <f t="shared" si="2"/>
        <v>0</v>
      </c>
      <c r="AA20" s="20">
        <f t="shared" si="5"/>
        <v>0</v>
      </c>
      <c r="AB20" s="20">
        <f t="shared" si="6"/>
        <v>0</v>
      </c>
    </row>
    <row r="21" spans="1:28" ht="29.25">
      <c r="A21" s="17">
        <v>8</v>
      </c>
      <c r="B21" s="21" t="s">
        <v>30</v>
      </c>
      <c r="C21" s="19">
        <v>8.85</v>
      </c>
      <c r="D21" s="67">
        <v>1.2</v>
      </c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3" t="s">
        <v>41</v>
      </c>
      <c r="R21" s="67"/>
      <c r="S21" s="19">
        <f t="shared" si="4"/>
        <v>10.049999999999999</v>
      </c>
      <c r="T21" s="67">
        <v>4228.5</v>
      </c>
      <c r="U21" s="20">
        <f t="shared" si="0"/>
        <v>42496.424999999996</v>
      </c>
      <c r="V21" s="72">
        <v>1</v>
      </c>
      <c r="W21" s="295">
        <f t="shared" si="1"/>
        <v>-2500</v>
      </c>
      <c r="X21" s="72"/>
      <c r="Y21" s="72"/>
      <c r="Z21" s="20">
        <f t="shared" si="2"/>
        <v>42496.424999999996</v>
      </c>
      <c r="AA21" s="20">
        <f t="shared" si="5"/>
        <v>57056.241084165478</v>
      </c>
      <c r="AB21" s="20">
        <f t="shared" si="6"/>
        <v>65700.261608416549</v>
      </c>
    </row>
    <row r="22" spans="1:28">
      <c r="A22" s="17">
        <v>9</v>
      </c>
      <c r="B22" s="18" t="s">
        <v>31</v>
      </c>
      <c r="C22" s="19">
        <v>8.74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3" t="s">
        <v>41</v>
      </c>
      <c r="R22" s="67"/>
      <c r="S22" s="19">
        <f t="shared" si="4"/>
        <v>8.74</v>
      </c>
      <c r="T22" s="67"/>
      <c r="U22" s="20">
        <f t="shared" si="0"/>
        <v>0</v>
      </c>
      <c r="V22" s="72"/>
      <c r="W22" s="295">
        <f t="shared" si="1"/>
        <v>0</v>
      </c>
      <c r="X22" s="72"/>
      <c r="Y22" s="72"/>
      <c r="Z22" s="20">
        <f t="shared" si="2"/>
        <v>0</v>
      </c>
      <c r="AA22" s="20">
        <f t="shared" si="5"/>
        <v>0</v>
      </c>
      <c r="AB22" s="20">
        <f t="shared" si="6"/>
        <v>0</v>
      </c>
    </row>
    <row r="23" spans="1:28">
      <c r="A23" s="17">
        <v>10</v>
      </c>
      <c r="B23" s="18" t="s">
        <v>32</v>
      </c>
      <c r="C23" s="19">
        <v>8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4"/>
        <v>8</v>
      </c>
      <c r="T23" s="67"/>
      <c r="U23" s="20">
        <f t="shared" si="0"/>
        <v>0</v>
      </c>
      <c r="V23" s="72"/>
      <c r="W23" s="295">
        <f t="shared" si="1"/>
        <v>0</v>
      </c>
      <c r="X23" s="72"/>
      <c r="Y23" s="72"/>
      <c r="Z23" s="20">
        <f t="shared" si="2"/>
        <v>0</v>
      </c>
      <c r="AA23" s="20">
        <f t="shared" si="5"/>
        <v>0</v>
      </c>
      <c r="AB23" s="20">
        <f t="shared" si="6"/>
        <v>0</v>
      </c>
    </row>
    <row r="24" spans="1:28">
      <c r="A24" s="17">
        <v>11</v>
      </c>
      <c r="B24" s="18" t="s">
        <v>33</v>
      </c>
      <c r="C24" s="19">
        <v>6.4</v>
      </c>
      <c r="D24" s="67">
        <v>0.53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4"/>
        <v>6.9300000000000006</v>
      </c>
      <c r="T24" s="67">
        <v>4228.5</v>
      </c>
      <c r="U24" s="20">
        <f t="shared" si="0"/>
        <v>29303.505000000001</v>
      </c>
      <c r="V24" s="72">
        <v>1</v>
      </c>
      <c r="W24" s="295">
        <f t="shared" si="1"/>
        <v>-2500</v>
      </c>
      <c r="X24" s="72">
        <v>0</v>
      </c>
      <c r="Y24" s="72"/>
      <c r="Z24" s="20">
        <f t="shared" si="2"/>
        <v>29303.505000000001</v>
      </c>
      <c r="AA24" s="20">
        <f t="shared" si="5"/>
        <v>38236.09843081313</v>
      </c>
      <c r="AB24" s="20">
        <f t="shared" si="6"/>
        <v>44028.867343081321</v>
      </c>
    </row>
    <row r="25" spans="1:28" ht="19.5">
      <c r="A25" s="17"/>
      <c r="B25" s="52" t="s">
        <v>62</v>
      </c>
      <c r="C25" s="62">
        <f>SUM(C26:C44)</f>
        <v>189.23999999999998</v>
      </c>
      <c r="D25" s="62">
        <f>SUM(D26:D44)</f>
        <v>84.779999999999987</v>
      </c>
      <c r="E25" s="60"/>
      <c r="F25" s="58"/>
      <c r="G25" s="60"/>
      <c r="H25" s="58"/>
      <c r="I25" s="60"/>
      <c r="J25" s="58"/>
      <c r="K25" s="60"/>
      <c r="L25" s="58"/>
      <c r="M25" s="60"/>
      <c r="N25" s="58"/>
      <c r="O25" s="60"/>
      <c r="P25" s="58"/>
      <c r="Q25" s="58"/>
      <c r="R25" s="58"/>
      <c r="S25" s="62">
        <f>SUM(S26:S44)</f>
        <v>289.31</v>
      </c>
      <c r="T25" s="58"/>
      <c r="U25" s="59">
        <f t="shared" ref="U25:U44" si="7">S25*T25</f>
        <v>0</v>
      </c>
      <c r="V25" s="63">
        <f>SUM(V26:V44)</f>
        <v>61</v>
      </c>
      <c r="W25" s="305">
        <f t="shared" ref="W25:W44" si="8">-2500*V25</f>
        <v>-152500</v>
      </c>
      <c r="X25" s="63">
        <f>SUM(X26:X44)</f>
        <v>181584.43000000005</v>
      </c>
      <c r="Y25" s="63">
        <f>SUM(Y26:Y44)</f>
        <v>3000</v>
      </c>
      <c r="Z25" s="63">
        <f>SUM(Z26:Z44)</f>
        <v>3688818.6697999998</v>
      </c>
      <c r="AA25" s="63">
        <f>SUM(AA26:AA44)</f>
        <v>5044677.1323823109</v>
      </c>
      <c r="AB25" s="63">
        <f>SUM(AB26:AB44)</f>
        <v>5808945.7179382313</v>
      </c>
    </row>
    <row r="26" spans="1:28" ht="28.5" customHeight="1">
      <c r="A26" s="17">
        <v>3</v>
      </c>
      <c r="B26" s="18" t="s">
        <v>25</v>
      </c>
      <c r="C26" s="19">
        <v>12.05</v>
      </c>
      <c r="D26" s="67">
        <v>8.4</v>
      </c>
      <c r="E26" s="69" t="s">
        <v>41</v>
      </c>
      <c r="F26" s="67"/>
      <c r="G26" s="69" t="s">
        <v>41</v>
      </c>
      <c r="H26" s="67"/>
      <c r="I26" s="69">
        <v>0.1</v>
      </c>
      <c r="J26" s="67">
        <v>2.04</v>
      </c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>C26+D26+F26+H26+J26+L26+N26+P26+R26</f>
        <v>22.490000000000002</v>
      </c>
      <c r="T26" s="67">
        <v>3844.09</v>
      </c>
      <c r="U26" s="20">
        <f t="shared" si="7"/>
        <v>86453.584100000007</v>
      </c>
      <c r="V26" s="72">
        <v>3</v>
      </c>
      <c r="W26" s="295">
        <f>-2500*V26</f>
        <v>-7500</v>
      </c>
      <c r="X26" s="72">
        <v>28324</v>
      </c>
      <c r="Y26" s="72"/>
      <c r="Z26" s="20">
        <f t="shared" ref="Z26:Z44" si="9">U26*V26+X26+Y26</f>
        <v>287684.75230000005</v>
      </c>
      <c r="AA26" s="20">
        <f>(Z26+W26)/0.701</f>
        <v>399692.94194008567</v>
      </c>
      <c r="AB26" s="20">
        <f>AA26+(AA26*15.15%)</f>
        <v>460246.42264400865</v>
      </c>
    </row>
    <row r="27" spans="1:28" ht="28.5" customHeight="1">
      <c r="A27" s="17"/>
      <c r="B27" s="18"/>
      <c r="C27" s="19">
        <v>12.05</v>
      </c>
      <c r="D27" s="67">
        <v>8.4</v>
      </c>
      <c r="E27" s="69"/>
      <c r="F27" s="67"/>
      <c r="G27" s="69"/>
      <c r="H27" s="67"/>
      <c r="I27" s="69"/>
      <c r="J27" s="67"/>
      <c r="K27" s="69" t="s">
        <v>41</v>
      </c>
      <c r="L27" s="67"/>
      <c r="M27" s="69"/>
      <c r="N27" s="67"/>
      <c r="O27" s="69"/>
      <c r="P27" s="67"/>
      <c r="Q27" s="69">
        <v>0.2</v>
      </c>
      <c r="R27" s="67">
        <v>4.09</v>
      </c>
      <c r="S27" s="19">
        <f>C27+D27+F27+H27+J27+L27+N27+P27+R27</f>
        <v>24.540000000000003</v>
      </c>
      <c r="T27" s="67">
        <v>3844.09</v>
      </c>
      <c r="U27" s="20">
        <f t="shared" si="7"/>
        <v>94333.968600000007</v>
      </c>
      <c r="V27" s="72">
        <v>2</v>
      </c>
      <c r="W27" s="295">
        <f t="shared" si="8"/>
        <v>-5000</v>
      </c>
      <c r="X27" s="72">
        <v>10373</v>
      </c>
      <c r="Y27" s="72"/>
      <c r="Z27" s="20">
        <f t="shared" si="9"/>
        <v>199040.93720000001</v>
      </c>
      <c r="AA27" s="20">
        <f t="shared" ref="AA27:AA29" si="10">(Z27+W27)/0.701</f>
        <v>276805.9018544936</v>
      </c>
      <c r="AB27" s="20">
        <f t="shared" ref="AB27:AB29" si="11">AA27+(AA27*15.15%)</f>
        <v>318741.99598544941</v>
      </c>
    </row>
    <row r="28" spans="1:28" ht="28.5" customHeight="1">
      <c r="A28" s="17"/>
      <c r="B28" s="18"/>
      <c r="C28" s="19">
        <v>12.05</v>
      </c>
      <c r="D28" s="67">
        <v>8.4</v>
      </c>
      <c r="E28" s="69"/>
      <c r="F28" s="67"/>
      <c r="G28" s="69"/>
      <c r="H28" s="67"/>
      <c r="I28" s="69"/>
      <c r="J28" s="67"/>
      <c r="K28" s="69" t="s">
        <v>41</v>
      </c>
      <c r="L28" s="67"/>
      <c r="M28" s="69"/>
      <c r="N28" s="67"/>
      <c r="O28" s="69"/>
      <c r="P28" s="67"/>
      <c r="Q28" s="69"/>
      <c r="R28" s="67"/>
      <c r="S28" s="19">
        <f>C28+D28+F28+H28+J28+L28+N28+P28+R28</f>
        <v>20.450000000000003</v>
      </c>
      <c r="T28" s="67">
        <v>3844.09</v>
      </c>
      <c r="U28" s="20">
        <f t="shared" si="7"/>
        <v>78611.640500000009</v>
      </c>
      <c r="V28" s="72">
        <v>2</v>
      </c>
      <c r="W28" s="295">
        <f t="shared" si="8"/>
        <v>-5000</v>
      </c>
      <c r="X28" s="72">
        <v>7142.79</v>
      </c>
      <c r="Y28" s="72"/>
      <c r="Z28" s="20">
        <f t="shared" si="9"/>
        <v>164366.07100000003</v>
      </c>
      <c r="AA28" s="20">
        <f t="shared" si="10"/>
        <v>227341.04279600576</v>
      </c>
      <c r="AB28" s="20">
        <f t="shared" si="11"/>
        <v>261783.21077960063</v>
      </c>
    </row>
    <row r="29" spans="1:28" ht="28.5" customHeight="1">
      <c r="A29" s="17"/>
      <c r="B29" s="18"/>
      <c r="C29" s="19">
        <v>12.05</v>
      </c>
      <c r="D29" s="67">
        <v>8.4</v>
      </c>
      <c r="E29" s="69"/>
      <c r="F29" s="67"/>
      <c r="G29" s="69"/>
      <c r="H29" s="67"/>
      <c r="I29" s="69"/>
      <c r="J29" s="67"/>
      <c r="K29" s="69">
        <v>0.05</v>
      </c>
      <c r="L29" s="67">
        <v>1.02</v>
      </c>
      <c r="M29" s="69"/>
      <c r="N29" s="67"/>
      <c r="O29" s="69"/>
      <c r="P29" s="67"/>
      <c r="Q29" s="69"/>
      <c r="R29" s="67"/>
      <c r="S29" s="19">
        <f>C29+D29+F29+H29+J29+L29+N29+P29+R29</f>
        <v>21.470000000000002</v>
      </c>
      <c r="T29" s="67">
        <v>3844.09</v>
      </c>
      <c r="U29" s="20">
        <f t="shared" si="7"/>
        <v>82532.612300000008</v>
      </c>
      <c r="V29" s="72">
        <v>1</v>
      </c>
      <c r="W29" s="295">
        <f t="shared" si="8"/>
        <v>-2500</v>
      </c>
      <c r="X29" s="72">
        <v>4501.78</v>
      </c>
      <c r="Y29" s="72"/>
      <c r="Z29" s="20">
        <f t="shared" si="9"/>
        <v>87034.392300000007</v>
      </c>
      <c r="AA29" s="20">
        <f t="shared" si="10"/>
        <v>120591.14450784595</v>
      </c>
      <c r="AB29" s="20">
        <f t="shared" si="11"/>
        <v>138860.70290078461</v>
      </c>
    </row>
    <row r="30" spans="1:28">
      <c r="A30" s="17">
        <v>4</v>
      </c>
      <c r="B30" s="18" t="s">
        <v>26</v>
      </c>
      <c r="C30" s="19">
        <v>10.77</v>
      </c>
      <c r="D30" s="67">
        <v>8.1999999999999993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ref="S30:S44" si="12">C30+D30+F30+H30+J30+L30+N30+P30+R30</f>
        <v>18.97</v>
      </c>
      <c r="T30" s="67">
        <v>3844.09</v>
      </c>
      <c r="U30" s="20">
        <f t="shared" si="7"/>
        <v>72922.387300000002</v>
      </c>
      <c r="V30" s="72">
        <v>12</v>
      </c>
      <c r="W30" s="295">
        <f t="shared" si="8"/>
        <v>-30000</v>
      </c>
      <c r="X30" s="72">
        <v>21081.22</v>
      </c>
      <c r="Y30" s="72"/>
      <c r="Z30" s="20">
        <f t="shared" si="9"/>
        <v>896149.8676</v>
      </c>
      <c r="AA30" s="20">
        <f t="shared" ref="AA30:AA44" si="13">(Z30+W30)/0.701</f>
        <v>1235591.8225392296</v>
      </c>
      <c r="AB30" s="20">
        <f t="shared" ref="AB30:AB44" si="14">AA30+(AA30*15.15%)</f>
        <v>1422783.983653923</v>
      </c>
    </row>
    <row r="31" spans="1:28">
      <c r="A31" s="17"/>
      <c r="B31" s="18"/>
      <c r="C31" s="19">
        <v>10.77</v>
      </c>
      <c r="D31" s="67">
        <v>8.1999999999999993</v>
      </c>
      <c r="E31" s="69"/>
      <c r="F31" s="67"/>
      <c r="G31" s="69"/>
      <c r="H31" s="67"/>
      <c r="I31" s="69"/>
      <c r="J31" s="67"/>
      <c r="K31" s="69">
        <v>0.06</v>
      </c>
      <c r="L31" s="67">
        <v>1.1399999999999999</v>
      </c>
      <c r="M31" s="69"/>
      <c r="N31" s="67"/>
      <c r="O31" s="69"/>
      <c r="P31" s="67"/>
      <c r="Q31" s="69" t="s">
        <v>41</v>
      </c>
      <c r="R31" s="67"/>
      <c r="S31" s="19">
        <f t="shared" si="12"/>
        <v>20.11</v>
      </c>
      <c r="T31" s="67">
        <v>3844.09</v>
      </c>
      <c r="U31" s="20">
        <f t="shared" si="7"/>
        <v>77304.649900000004</v>
      </c>
      <c r="V31" s="72">
        <v>1</v>
      </c>
      <c r="W31" s="295">
        <f t="shared" si="8"/>
        <v>-2500</v>
      </c>
      <c r="X31" s="72">
        <v>5903.27</v>
      </c>
      <c r="Y31" s="72"/>
      <c r="Z31" s="20">
        <f t="shared" si="9"/>
        <v>83207.919900000008</v>
      </c>
      <c r="AA31" s="20">
        <f t="shared" si="13"/>
        <v>115132.5533523538</v>
      </c>
      <c r="AB31" s="20">
        <f t="shared" si="14"/>
        <v>132575.13518523541</v>
      </c>
    </row>
    <row r="32" spans="1:28">
      <c r="A32" s="17"/>
      <c r="B32" s="18"/>
      <c r="C32" s="19">
        <v>10.77</v>
      </c>
      <c r="D32" s="67">
        <v>8.1999999999999993</v>
      </c>
      <c r="E32" s="69"/>
      <c r="F32" s="67"/>
      <c r="G32" s="69"/>
      <c r="H32" s="67"/>
      <c r="I32" s="69"/>
      <c r="J32" s="67"/>
      <c r="K32" s="69" t="s">
        <v>41</v>
      </c>
      <c r="L32" s="67"/>
      <c r="M32" s="69"/>
      <c r="N32" s="67"/>
      <c r="O32" s="69"/>
      <c r="P32" s="67"/>
      <c r="Q32" s="69">
        <v>0.1</v>
      </c>
      <c r="R32" s="67">
        <v>1.9</v>
      </c>
      <c r="S32" s="19">
        <f t="shared" si="12"/>
        <v>20.869999999999997</v>
      </c>
      <c r="T32" s="67">
        <v>3844.09</v>
      </c>
      <c r="U32" s="20">
        <f t="shared" si="7"/>
        <v>80226.158299999996</v>
      </c>
      <c r="V32" s="72">
        <v>2</v>
      </c>
      <c r="W32" s="295">
        <f t="shared" si="8"/>
        <v>-5000</v>
      </c>
      <c r="X32" s="72">
        <v>12252.72</v>
      </c>
      <c r="Y32" s="72"/>
      <c r="Z32" s="20">
        <f t="shared" si="9"/>
        <v>172705.03659999999</v>
      </c>
      <c r="AA32" s="20">
        <f t="shared" si="13"/>
        <v>239236.85677603423</v>
      </c>
      <c r="AB32" s="20">
        <f t="shared" si="14"/>
        <v>275481.2405776034</v>
      </c>
    </row>
    <row r="33" spans="1:28" ht="29.25">
      <c r="A33" s="17">
        <v>5</v>
      </c>
      <c r="B33" s="21" t="s">
        <v>27</v>
      </c>
      <c r="C33" s="19">
        <v>10.45</v>
      </c>
      <c r="D33" s="67">
        <v>5.75</v>
      </c>
      <c r="E33" s="69" t="s">
        <v>41</v>
      </c>
      <c r="F33" s="67"/>
      <c r="G33" s="69" t="s">
        <v>41</v>
      </c>
      <c r="H33" s="67"/>
      <c r="I33" s="69" t="s">
        <v>41</v>
      </c>
      <c r="J33" s="67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 t="shared" si="12"/>
        <v>16.2</v>
      </c>
      <c r="T33" s="67">
        <v>3844.09</v>
      </c>
      <c r="U33" s="20">
        <f t="shared" si="7"/>
        <v>62274.258000000002</v>
      </c>
      <c r="V33" s="72">
        <v>1</v>
      </c>
      <c r="W33" s="295">
        <f t="shared" si="8"/>
        <v>-2500</v>
      </c>
      <c r="X33" s="72"/>
      <c r="Y33" s="72"/>
      <c r="Z33" s="20">
        <f t="shared" si="9"/>
        <v>62274.258000000002</v>
      </c>
      <c r="AA33" s="20">
        <f t="shared" si="13"/>
        <v>85269.982881597723</v>
      </c>
      <c r="AB33" s="20">
        <f t="shared" si="14"/>
        <v>98188.38528815977</v>
      </c>
    </row>
    <row r="34" spans="1:28" ht="27" customHeight="1">
      <c r="A34" s="17">
        <v>6</v>
      </c>
      <c r="B34" s="18" t="s">
        <v>28</v>
      </c>
      <c r="C34" s="19">
        <v>9.91</v>
      </c>
      <c r="D34" s="67">
        <v>3.6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>
        <v>0.1</v>
      </c>
      <c r="L34" s="67">
        <v>1.35</v>
      </c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si="12"/>
        <v>14.86</v>
      </c>
      <c r="T34" s="67">
        <v>3844.09</v>
      </c>
      <c r="U34" s="20">
        <f t="shared" si="7"/>
        <v>57123.1774</v>
      </c>
      <c r="V34" s="72">
        <v>3</v>
      </c>
      <c r="W34" s="295">
        <f t="shared" si="8"/>
        <v>-7500</v>
      </c>
      <c r="X34" s="72">
        <v>13709.58</v>
      </c>
      <c r="Y34" s="72"/>
      <c r="Z34" s="20">
        <f t="shared" si="9"/>
        <v>185079.1122</v>
      </c>
      <c r="AA34" s="20">
        <f t="shared" si="13"/>
        <v>253322.55663338091</v>
      </c>
      <c r="AB34" s="20">
        <f t="shared" si="14"/>
        <v>291700.92396333814</v>
      </c>
    </row>
    <row r="35" spans="1:28" ht="27" customHeight="1">
      <c r="A35" s="17"/>
      <c r="B35" s="18"/>
      <c r="C35" s="19">
        <v>9.91</v>
      </c>
      <c r="D35" s="67">
        <v>3.6</v>
      </c>
      <c r="E35" s="69"/>
      <c r="F35" s="67"/>
      <c r="G35" s="69"/>
      <c r="H35" s="67"/>
      <c r="I35" s="69" t="s">
        <v>41</v>
      </c>
      <c r="J35" s="67"/>
      <c r="K35" s="69"/>
      <c r="L35" s="67"/>
      <c r="M35" s="69"/>
      <c r="N35" s="67"/>
      <c r="O35" s="69"/>
      <c r="P35" s="67"/>
      <c r="Q35" s="69">
        <v>0.1</v>
      </c>
      <c r="R35" s="67">
        <v>1.35</v>
      </c>
      <c r="S35" s="19">
        <f t="shared" si="12"/>
        <v>14.86</v>
      </c>
      <c r="T35" s="67">
        <v>3844.09</v>
      </c>
      <c r="U35" s="20">
        <f t="shared" si="7"/>
        <v>57123.1774</v>
      </c>
      <c r="V35" s="72">
        <v>1</v>
      </c>
      <c r="W35" s="295">
        <f t="shared" si="8"/>
        <v>-2500</v>
      </c>
      <c r="X35" s="72">
        <v>4154.42</v>
      </c>
      <c r="Y35" s="72"/>
      <c r="Z35" s="20">
        <f t="shared" si="9"/>
        <v>61277.597399999999</v>
      </c>
      <c r="AA35" s="20">
        <f t="shared" si="13"/>
        <v>83848.213124108413</v>
      </c>
      <c r="AB35" s="20">
        <f t="shared" si="14"/>
        <v>96551.217412410842</v>
      </c>
    </row>
    <row r="36" spans="1:28" ht="27" customHeight="1">
      <c r="A36" s="17"/>
      <c r="B36" s="18"/>
      <c r="C36" s="19">
        <v>9.91</v>
      </c>
      <c r="D36" s="67">
        <v>3.6</v>
      </c>
      <c r="E36" s="69"/>
      <c r="F36" s="67"/>
      <c r="G36" s="69"/>
      <c r="H36" s="67"/>
      <c r="I36" s="69" t="s">
        <v>41</v>
      </c>
      <c r="J36" s="67"/>
      <c r="K36" s="69"/>
      <c r="L36" s="67"/>
      <c r="M36" s="69"/>
      <c r="N36" s="67"/>
      <c r="O36" s="69"/>
      <c r="P36" s="67"/>
      <c r="Q36" s="69"/>
      <c r="R36" s="67"/>
      <c r="S36" s="19">
        <f t="shared" si="12"/>
        <v>13.51</v>
      </c>
      <c r="T36" s="67">
        <v>3844.09</v>
      </c>
      <c r="U36" s="20">
        <f t="shared" si="7"/>
        <v>51933.655899999998</v>
      </c>
      <c r="V36" s="72">
        <v>6</v>
      </c>
      <c r="W36" s="295">
        <f t="shared" si="8"/>
        <v>-15000</v>
      </c>
      <c r="X36" s="72">
        <v>24264</v>
      </c>
      <c r="Y36" s="72"/>
      <c r="Z36" s="20">
        <f t="shared" si="9"/>
        <v>335865.93539999996</v>
      </c>
      <c r="AA36" s="20">
        <f t="shared" si="13"/>
        <v>457726.01340941509</v>
      </c>
      <c r="AB36" s="20">
        <f t="shared" si="14"/>
        <v>527071.5044409415</v>
      </c>
    </row>
    <row r="37" spans="1:28" ht="27" customHeight="1">
      <c r="A37" s="17"/>
      <c r="B37" s="18"/>
      <c r="C37" s="19">
        <v>9.91</v>
      </c>
      <c r="D37" s="67">
        <v>3.6</v>
      </c>
      <c r="E37" s="69"/>
      <c r="F37" s="67"/>
      <c r="G37" s="69"/>
      <c r="H37" s="67"/>
      <c r="I37" s="69">
        <v>0.1</v>
      </c>
      <c r="J37" s="67">
        <v>1.35</v>
      </c>
      <c r="K37" s="69"/>
      <c r="L37" s="67"/>
      <c r="M37" s="69"/>
      <c r="N37" s="67"/>
      <c r="O37" s="69"/>
      <c r="P37" s="67"/>
      <c r="Q37" s="69"/>
      <c r="R37" s="67"/>
      <c r="S37" s="19">
        <f t="shared" si="12"/>
        <v>14.86</v>
      </c>
      <c r="T37" s="67">
        <v>3844.09</v>
      </c>
      <c r="U37" s="20">
        <f t="shared" si="7"/>
        <v>57123.1774</v>
      </c>
      <c r="V37" s="72">
        <v>1</v>
      </c>
      <c r="W37" s="295">
        <f t="shared" si="8"/>
        <v>-2500</v>
      </c>
      <c r="X37" s="72">
        <v>3738.98</v>
      </c>
      <c r="Y37" s="72"/>
      <c r="Z37" s="20">
        <f t="shared" si="9"/>
        <v>60862.157400000004</v>
      </c>
      <c r="AA37" s="20">
        <f t="shared" si="13"/>
        <v>83255.574037089886</v>
      </c>
      <c r="AB37" s="20">
        <f t="shared" si="14"/>
        <v>95868.793503709006</v>
      </c>
    </row>
    <row r="38" spans="1:28">
      <c r="A38" s="17">
        <v>7</v>
      </c>
      <c r="B38" s="18" t="s">
        <v>29</v>
      </c>
      <c r="C38" s="19">
        <v>8.9499999999999993</v>
      </c>
      <c r="D38" s="67">
        <v>2.2999999999999998</v>
      </c>
      <c r="E38" s="69" t="s">
        <v>41</v>
      </c>
      <c r="F38" s="67"/>
      <c r="G38" s="69" t="s">
        <v>41</v>
      </c>
      <c r="H38" s="67"/>
      <c r="I38" s="69" t="s">
        <v>41</v>
      </c>
      <c r="J38" s="67"/>
      <c r="K38" s="69" t="s">
        <v>41</v>
      </c>
      <c r="L38" s="67"/>
      <c r="M38" s="69" t="s">
        <v>41</v>
      </c>
      <c r="N38" s="67"/>
      <c r="O38" s="69" t="s">
        <v>41</v>
      </c>
      <c r="P38" s="67"/>
      <c r="Q38" s="69" t="s">
        <v>41</v>
      </c>
      <c r="R38" s="67"/>
      <c r="S38" s="19">
        <f t="shared" si="12"/>
        <v>11.25</v>
      </c>
      <c r="T38" s="67">
        <v>3844.09</v>
      </c>
      <c r="U38" s="20">
        <f t="shared" si="7"/>
        <v>43246.012500000004</v>
      </c>
      <c r="V38" s="72">
        <v>1</v>
      </c>
      <c r="W38" s="295">
        <f t="shared" si="8"/>
        <v>-2500</v>
      </c>
      <c r="X38" s="72">
        <v>2767.75</v>
      </c>
      <c r="Y38" s="72"/>
      <c r="Z38" s="20">
        <f t="shared" si="9"/>
        <v>46013.762500000004</v>
      </c>
      <c r="AA38" s="20">
        <f t="shared" si="13"/>
        <v>62073.840941512135</v>
      </c>
      <c r="AB38" s="20">
        <f t="shared" si="14"/>
        <v>71478.02784415122</v>
      </c>
    </row>
    <row r="39" spans="1:28" ht="29.25">
      <c r="A39" s="17">
        <v>8</v>
      </c>
      <c r="B39" s="21" t="s">
        <v>30</v>
      </c>
      <c r="C39" s="19">
        <v>8.85</v>
      </c>
      <c r="D39" s="67">
        <v>1.2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12"/>
        <v>10.049999999999999</v>
      </c>
      <c r="T39" s="67">
        <v>4228.5</v>
      </c>
      <c r="U39" s="20">
        <f t="shared" si="7"/>
        <v>42496.424999999996</v>
      </c>
      <c r="V39" s="72">
        <v>18</v>
      </c>
      <c r="W39" s="295">
        <f t="shared" si="8"/>
        <v>-45000</v>
      </c>
      <c r="X39" s="72">
        <v>30266</v>
      </c>
      <c r="Y39" s="72"/>
      <c r="Z39" s="20">
        <f t="shared" si="9"/>
        <v>795201.64999999991</v>
      </c>
      <c r="AA39" s="20">
        <f t="shared" si="13"/>
        <v>1070187.8031383737</v>
      </c>
      <c r="AB39" s="20">
        <f t="shared" si="14"/>
        <v>1232321.2553138372</v>
      </c>
    </row>
    <row r="40" spans="1:28">
      <c r="A40" s="17"/>
      <c r="B40" s="21"/>
      <c r="C40" s="19">
        <v>8.85</v>
      </c>
      <c r="D40" s="67">
        <v>1.2</v>
      </c>
      <c r="E40" s="69"/>
      <c r="F40" s="67"/>
      <c r="G40" s="69"/>
      <c r="H40" s="67"/>
      <c r="I40" s="69"/>
      <c r="J40" s="67"/>
      <c r="K40" s="69">
        <v>0.1</v>
      </c>
      <c r="L40" s="67">
        <v>1.05</v>
      </c>
      <c r="M40" s="69"/>
      <c r="N40" s="67"/>
      <c r="O40" s="69"/>
      <c r="P40" s="67"/>
      <c r="Q40" s="69"/>
      <c r="R40" s="67"/>
      <c r="S40" s="19">
        <f t="shared" si="12"/>
        <v>11.1</v>
      </c>
      <c r="T40" s="67">
        <v>4228.5</v>
      </c>
      <c r="U40" s="20">
        <f t="shared" si="7"/>
        <v>46936.35</v>
      </c>
      <c r="V40" s="72">
        <v>1</v>
      </c>
      <c r="W40" s="295">
        <f t="shared" si="8"/>
        <v>-2500</v>
      </c>
      <c r="X40" s="72">
        <v>340</v>
      </c>
      <c r="Y40" s="72"/>
      <c r="Z40" s="20">
        <f t="shared" si="9"/>
        <v>47276.35</v>
      </c>
      <c r="AA40" s="20">
        <f t="shared" si="13"/>
        <v>63874.964336661913</v>
      </c>
      <c r="AB40" s="20">
        <f t="shared" si="14"/>
        <v>73552.021433666188</v>
      </c>
    </row>
    <row r="41" spans="1:28">
      <c r="A41" s="17"/>
      <c r="B41" s="21"/>
      <c r="C41" s="19">
        <v>8.85</v>
      </c>
      <c r="D41" s="67">
        <v>1.2</v>
      </c>
      <c r="E41" s="69"/>
      <c r="F41" s="67"/>
      <c r="G41" s="69"/>
      <c r="H41" s="67"/>
      <c r="I41" s="69"/>
      <c r="J41" s="67"/>
      <c r="K41" s="69" t="s">
        <v>41</v>
      </c>
      <c r="L41" s="67"/>
      <c r="M41" s="69"/>
      <c r="N41" s="67"/>
      <c r="O41" s="69"/>
      <c r="P41" s="67"/>
      <c r="Q41" s="69"/>
      <c r="R41" s="67"/>
      <c r="S41" s="19">
        <f t="shared" si="12"/>
        <v>10.049999999999999</v>
      </c>
      <c r="T41" s="67">
        <v>4228.5</v>
      </c>
      <c r="U41" s="20">
        <f t="shared" si="7"/>
        <v>42496.424999999996</v>
      </c>
      <c r="V41" s="72">
        <v>1</v>
      </c>
      <c r="W41" s="295">
        <f t="shared" si="8"/>
        <v>-2500</v>
      </c>
      <c r="X41" s="72">
        <v>2164.92</v>
      </c>
      <c r="Y41" s="72">
        <v>3000</v>
      </c>
      <c r="Z41" s="20">
        <f t="shared" si="9"/>
        <v>47661.344999999994</v>
      </c>
      <c r="AA41" s="20">
        <f t="shared" si="13"/>
        <v>64424.172610556343</v>
      </c>
      <c r="AB41" s="20">
        <f t="shared" si="14"/>
        <v>74184.434761055629</v>
      </c>
    </row>
    <row r="42" spans="1:28">
      <c r="A42" s="17">
        <v>9</v>
      </c>
      <c r="B42" s="18" t="s">
        <v>31</v>
      </c>
      <c r="C42" s="19">
        <v>8.74</v>
      </c>
      <c r="D42" s="67"/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12"/>
        <v>8.74</v>
      </c>
      <c r="T42" s="67"/>
      <c r="U42" s="20">
        <f t="shared" si="7"/>
        <v>0</v>
      </c>
      <c r="V42" s="72"/>
      <c r="W42" s="295">
        <f t="shared" si="8"/>
        <v>0</v>
      </c>
      <c r="X42" s="72">
        <v>0</v>
      </c>
      <c r="Y42" s="72"/>
      <c r="Z42" s="20">
        <f t="shared" si="9"/>
        <v>0</v>
      </c>
      <c r="AA42" s="20">
        <f t="shared" si="13"/>
        <v>0</v>
      </c>
      <c r="AB42" s="20">
        <f t="shared" si="14"/>
        <v>0</v>
      </c>
    </row>
    <row r="43" spans="1:28">
      <c r="A43" s="17">
        <v>10</v>
      </c>
      <c r="B43" s="18" t="s">
        <v>32</v>
      </c>
      <c r="C43" s="19">
        <v>8</v>
      </c>
      <c r="D43" s="67"/>
      <c r="E43" s="69" t="s">
        <v>41</v>
      </c>
      <c r="F43" s="67"/>
      <c r="G43" s="69" t="s">
        <v>41</v>
      </c>
      <c r="H43" s="67"/>
      <c r="I43" s="69" t="s">
        <v>41</v>
      </c>
      <c r="J43" s="67"/>
      <c r="K43" s="69" t="s">
        <v>41</v>
      </c>
      <c r="L43" s="67"/>
      <c r="M43" s="69" t="s">
        <v>41</v>
      </c>
      <c r="N43" s="67"/>
      <c r="O43" s="69" t="s">
        <v>41</v>
      </c>
      <c r="P43" s="67"/>
      <c r="Q43" s="69" t="s">
        <v>41</v>
      </c>
      <c r="R43" s="67"/>
      <c r="S43" s="19">
        <f t="shared" si="12"/>
        <v>8</v>
      </c>
      <c r="T43" s="67"/>
      <c r="U43" s="20">
        <f t="shared" si="7"/>
        <v>0</v>
      </c>
      <c r="V43" s="72"/>
      <c r="W43" s="295">
        <f t="shared" si="8"/>
        <v>0</v>
      </c>
      <c r="X43" s="72">
        <v>0</v>
      </c>
      <c r="Y43" s="72"/>
      <c r="Z43" s="20">
        <f t="shared" si="9"/>
        <v>0</v>
      </c>
      <c r="AA43" s="20">
        <f t="shared" si="13"/>
        <v>0</v>
      </c>
      <c r="AB43" s="20">
        <f t="shared" si="14"/>
        <v>0</v>
      </c>
    </row>
    <row r="44" spans="1:28">
      <c r="A44" s="17">
        <v>11</v>
      </c>
      <c r="B44" s="18" t="s">
        <v>33</v>
      </c>
      <c r="C44" s="19">
        <v>6.4</v>
      </c>
      <c r="D44" s="67">
        <v>0.53</v>
      </c>
      <c r="E44" s="69" t="s">
        <v>41</v>
      </c>
      <c r="F44" s="67"/>
      <c r="G44" s="69" t="s">
        <v>41</v>
      </c>
      <c r="H44" s="67"/>
      <c r="I44" s="69" t="s">
        <v>41</v>
      </c>
      <c r="J44" s="67"/>
      <c r="K44" s="69" t="s">
        <v>41</v>
      </c>
      <c r="L44" s="67"/>
      <c r="M44" s="69" t="s">
        <v>41</v>
      </c>
      <c r="N44" s="67"/>
      <c r="O44" s="69" t="s">
        <v>41</v>
      </c>
      <c r="P44" s="67"/>
      <c r="Q44" s="69" t="s">
        <v>41</v>
      </c>
      <c r="R44" s="67"/>
      <c r="S44" s="19">
        <f t="shared" si="12"/>
        <v>6.9300000000000006</v>
      </c>
      <c r="T44" s="67">
        <v>4228.5</v>
      </c>
      <c r="U44" s="20">
        <f t="shared" si="7"/>
        <v>29303.505000000001</v>
      </c>
      <c r="V44" s="72">
        <v>5</v>
      </c>
      <c r="W44" s="295">
        <f t="shared" si="8"/>
        <v>-12500</v>
      </c>
      <c r="X44" s="72">
        <v>10600</v>
      </c>
      <c r="Y44" s="72"/>
      <c r="Z44" s="20">
        <f t="shared" si="9"/>
        <v>157117.52499999999</v>
      </c>
      <c r="AA44" s="20">
        <f t="shared" si="13"/>
        <v>206301.74750356635</v>
      </c>
      <c r="AB44" s="20">
        <f t="shared" si="14"/>
        <v>237556.46225035665</v>
      </c>
    </row>
    <row r="45" spans="1:28" ht="30.75" customHeight="1">
      <c r="A45" s="22">
        <v>12</v>
      </c>
      <c r="B45" s="23" t="s">
        <v>40</v>
      </c>
      <c r="C45" s="24">
        <f>C10+C25</f>
        <v>341.38</v>
      </c>
      <c r="D45" s="24">
        <f>D10+D25</f>
        <v>86.509999999999991</v>
      </c>
      <c r="E45" s="25"/>
      <c r="F45" s="24">
        <f>SUM(F11:F24)+SUM(F26:F44)</f>
        <v>14</v>
      </c>
      <c r="G45" s="25"/>
      <c r="H45" s="24">
        <f>SUM(H11:H24)+SUM(H26:H44)</f>
        <v>0</v>
      </c>
      <c r="I45" s="25"/>
      <c r="J45" s="24">
        <f>SUM(J11:J24)+SUM(J26:J44)</f>
        <v>3.39</v>
      </c>
      <c r="K45" s="25"/>
      <c r="L45" s="24">
        <f>SUM(L11:L24)+SUM(L26:L44)</f>
        <v>4.5600000000000005</v>
      </c>
      <c r="M45" s="25"/>
      <c r="N45" s="24">
        <f>SUM(N11:N24)+SUM(N26:N44)</f>
        <v>0</v>
      </c>
      <c r="O45" s="25"/>
      <c r="P45" s="24">
        <f>SUM(P11:P24)+SUM(P26:P44)</f>
        <v>0</v>
      </c>
      <c r="Q45" s="24"/>
      <c r="R45" s="24">
        <f>SUM(R11:R24) + SUM(R26:R44)</f>
        <v>7.34</v>
      </c>
      <c r="S45" s="24">
        <f>S10+S25</f>
        <v>457.18000000000006</v>
      </c>
      <c r="T45" s="26"/>
      <c r="U45" s="26"/>
      <c r="V45" s="27">
        <f>V10+V25</f>
        <v>69</v>
      </c>
      <c r="W45" s="306"/>
      <c r="X45" s="27">
        <f>X10+X25</f>
        <v>194417.07000000007</v>
      </c>
      <c r="Y45" s="27">
        <f>Y10+Y25</f>
        <v>3000</v>
      </c>
      <c r="Z45" s="27">
        <f>Z10+Z25</f>
        <v>4445914.1041999999</v>
      </c>
      <c r="AA45" s="27">
        <f>AA10+AA25</f>
        <v>6096168.4796005711</v>
      </c>
      <c r="AB45" s="27">
        <f>AB10+AB25</f>
        <v>7019738.0042600576</v>
      </c>
    </row>
    <row r="46" spans="1:28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85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16" t="s">
        <v>20</v>
      </c>
      <c r="U47" s="16" t="s">
        <v>66</v>
      </c>
      <c r="V47" s="400" t="s">
        <v>67</v>
      </c>
      <c r="W47" s="401"/>
      <c r="X47" s="402"/>
      <c r="Y47" s="39" t="s">
        <v>22</v>
      </c>
      <c r="Z47" s="16" t="s">
        <v>3</v>
      </c>
      <c r="AA47" s="66" t="s">
        <v>69</v>
      </c>
      <c r="AB47" s="7"/>
    </row>
    <row r="48" spans="1:2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64">
        <f>X45</f>
        <v>194417.07000000007</v>
      </c>
      <c r="U48" s="65">
        <f>Y45</f>
        <v>3000</v>
      </c>
      <c r="V48" s="403">
        <f>Z45</f>
        <v>4445914.1041999999</v>
      </c>
      <c r="W48" s="404"/>
      <c r="X48" s="405"/>
      <c r="Y48" s="65">
        <f>AA45</f>
        <v>6096168.4796005711</v>
      </c>
      <c r="Z48" s="65">
        <f>V45</f>
        <v>69</v>
      </c>
      <c r="AA48" s="20">
        <f>Y48/Z48</f>
        <v>88350.267820298133</v>
      </c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8"/>
      <c r="U49" s="7"/>
      <c r="V49" s="7"/>
      <c r="W49" s="7"/>
      <c r="X49" s="7"/>
      <c r="Y49" s="7"/>
      <c r="Z49" s="7"/>
      <c r="AA49" s="7"/>
      <c r="AB49" s="7"/>
    </row>
    <row r="50" spans="1:28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29"/>
      <c r="U50" s="7"/>
      <c r="V50" s="7"/>
      <c r="W50" s="7"/>
      <c r="X50" s="7"/>
      <c r="Y50" s="7"/>
      <c r="Z50" s="7"/>
      <c r="AA50" s="7"/>
      <c r="AB50" s="7"/>
    </row>
    <row r="51" spans="1:28">
      <c r="S51" s="7"/>
      <c r="T51" s="29"/>
      <c r="U51" s="7"/>
    </row>
    <row r="52" spans="1:28">
      <c r="S52" s="7"/>
      <c r="T52" s="7"/>
      <c r="U52" s="7"/>
    </row>
    <row r="53" spans="1:28">
      <c r="S53" s="7"/>
      <c r="T53" s="29"/>
      <c r="U53" s="7"/>
    </row>
    <row r="54" spans="1:28">
      <c r="S54" s="7"/>
      <c r="T54" s="29"/>
      <c r="U54" s="7"/>
    </row>
    <row r="55" spans="1:28">
      <c r="S55" s="7"/>
      <c r="T55" s="29"/>
      <c r="U55" s="7"/>
    </row>
    <row r="56" spans="1:28">
      <c r="S56" s="7"/>
      <c r="T56" s="7"/>
      <c r="U56" s="7"/>
    </row>
    <row r="57" spans="1:28">
      <c r="S57" s="7"/>
      <c r="T57" s="29"/>
      <c r="U57" s="7"/>
    </row>
    <row r="58" spans="1:28">
      <c r="S58" s="7"/>
      <c r="T58" s="29"/>
      <c r="U58" s="7"/>
    </row>
    <row r="59" spans="1:28">
      <c r="S59" s="7"/>
      <c r="T59" s="29"/>
      <c r="U59" s="7"/>
    </row>
    <row r="60" spans="1:28">
      <c r="S60" s="7"/>
      <c r="T60" s="7"/>
      <c r="U60" s="7"/>
    </row>
    <row r="61" spans="1:28">
      <c r="S61" s="7"/>
      <c r="T61" s="30"/>
      <c r="U61" s="7"/>
    </row>
  </sheetData>
  <sheetProtection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47:X47"/>
    <mergeCell ref="V48:X48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colBreaks count="1" manualBreakCount="1">
    <brk id="28" max="5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L25"/>
  <sheetViews>
    <sheetView topLeftCell="A7" workbookViewId="0">
      <selection activeCell="H10" sqref="H10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53" t="s">
        <v>73</v>
      </c>
      <c r="B2" s="353"/>
      <c r="C2" s="242" t="str">
        <f>+'Т1 - број запослених'!C2:L2</f>
        <v>Општина Кучево</v>
      </c>
      <c r="D2" s="219"/>
      <c r="E2" s="219"/>
      <c r="F2" s="217"/>
      <c r="G2" s="210"/>
      <c r="H2" s="7"/>
    </row>
    <row r="3" spans="1:12" ht="15.75">
      <c r="I3" s="98"/>
    </row>
    <row r="4" spans="1:12" ht="15.75">
      <c r="A4" s="353" t="s">
        <v>137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13"/>
    </row>
    <row r="6" spans="1:12" ht="18.75">
      <c r="B6" s="225" t="s">
        <v>95</v>
      </c>
      <c r="C6" s="409">
        <v>2023</v>
      </c>
      <c r="D6" s="410"/>
      <c r="E6" s="410"/>
      <c r="F6" s="411"/>
      <c r="G6" s="409">
        <v>2024</v>
      </c>
      <c r="H6" s="410"/>
      <c r="I6" s="410"/>
      <c r="J6" s="411"/>
    </row>
    <row r="7" spans="1:12" s="45" customFormat="1" ht="100.5" customHeight="1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>
      <c r="A9" s="96">
        <v>1</v>
      </c>
      <c r="B9" s="33" t="s">
        <v>98</v>
      </c>
      <c r="C9" s="228">
        <v>330000</v>
      </c>
      <c r="D9" s="228">
        <v>6241000</v>
      </c>
      <c r="E9" s="228">
        <v>1355000</v>
      </c>
      <c r="F9" s="228">
        <v>5917000</v>
      </c>
      <c r="G9" s="228">
        <v>150000</v>
      </c>
      <c r="H9" s="228">
        <v>4858000</v>
      </c>
      <c r="I9" s="228">
        <v>1540000</v>
      </c>
      <c r="J9" s="228">
        <v>6989000</v>
      </c>
    </row>
    <row r="10" spans="1:12">
      <c r="A10" s="96">
        <v>2</v>
      </c>
      <c r="B10" s="33" t="s">
        <v>8</v>
      </c>
      <c r="C10" s="228"/>
      <c r="D10" s="228">
        <v>922000</v>
      </c>
      <c r="E10" s="228">
        <v>435000</v>
      </c>
      <c r="F10" s="228">
        <v>602300</v>
      </c>
      <c r="G10" s="228"/>
      <c r="H10" s="228">
        <v>1365000</v>
      </c>
      <c r="I10" s="228">
        <v>510000</v>
      </c>
      <c r="J10" s="228">
        <v>515000</v>
      </c>
    </row>
    <row r="11" spans="1:12" ht="57.75">
      <c r="A11" s="359">
        <v>3</v>
      </c>
      <c r="B11" s="8" t="s">
        <v>58</v>
      </c>
      <c r="C11" s="218">
        <f t="shared" ref="C11:J11" si="0">SUM(C12:C16)</f>
        <v>0</v>
      </c>
      <c r="D11" s="218">
        <f t="shared" si="0"/>
        <v>580000</v>
      </c>
      <c r="E11" s="218">
        <f t="shared" si="0"/>
        <v>195000</v>
      </c>
      <c r="F11" s="218">
        <f t="shared" si="0"/>
        <v>115000</v>
      </c>
      <c r="G11" s="218">
        <f t="shared" si="0"/>
        <v>0</v>
      </c>
      <c r="H11" s="218">
        <f t="shared" si="0"/>
        <v>501000</v>
      </c>
      <c r="I11" s="218">
        <f t="shared" si="0"/>
        <v>275000</v>
      </c>
      <c r="J11" s="218">
        <f t="shared" si="0"/>
        <v>187000</v>
      </c>
    </row>
    <row r="12" spans="1:12" ht="30">
      <c r="A12" s="359"/>
      <c r="B12" s="76" t="s">
        <v>143</v>
      </c>
      <c r="C12" s="228"/>
      <c r="D12" s="228">
        <v>580000</v>
      </c>
      <c r="E12" s="228">
        <v>195000</v>
      </c>
      <c r="F12" s="228">
        <v>115000</v>
      </c>
      <c r="G12" s="228"/>
      <c r="H12" s="228">
        <v>501000</v>
      </c>
      <c r="I12" s="228">
        <v>275000</v>
      </c>
      <c r="J12" s="228">
        <v>187000</v>
      </c>
    </row>
    <row r="13" spans="1:12">
      <c r="A13" s="359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>
      <c r="A14" s="359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>
      <c r="A15" s="359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>
      <c r="A16" s="359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>
      <c r="A18" s="97">
        <v>5</v>
      </c>
      <c r="B18" s="38" t="s">
        <v>1</v>
      </c>
      <c r="C18" s="228"/>
      <c r="D18" s="228">
        <v>290000</v>
      </c>
      <c r="E18" s="228"/>
      <c r="F18" s="228">
        <v>156000</v>
      </c>
      <c r="G18" s="228"/>
      <c r="H18" s="228">
        <v>336000</v>
      </c>
      <c r="I18" s="228"/>
      <c r="J18" s="228">
        <v>12000</v>
      </c>
    </row>
    <row r="19" spans="1:11">
      <c r="A19" s="96">
        <v>6</v>
      </c>
      <c r="B19" s="38" t="s">
        <v>11</v>
      </c>
      <c r="C19" s="228">
        <v>18000</v>
      </c>
      <c r="D19" s="228">
        <v>3960000</v>
      </c>
      <c r="E19" s="228">
        <v>1290000</v>
      </c>
      <c r="F19" s="228">
        <v>2336000</v>
      </c>
      <c r="G19" s="228">
        <v>18000</v>
      </c>
      <c r="H19" s="228">
        <v>2008000</v>
      </c>
      <c r="I19" s="228">
        <v>1408000</v>
      </c>
      <c r="J19" s="228">
        <v>790000</v>
      </c>
    </row>
    <row r="20" spans="1:11" ht="29.25">
      <c r="A20" s="359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>
      <c r="A21" s="359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>
      <c r="A22" s="359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>
      <c r="A23" s="359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>
      <c r="A24" s="359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>
      <c r="A25" s="39">
        <v>8</v>
      </c>
      <c r="B25" s="48" t="s">
        <v>38</v>
      </c>
      <c r="C25" s="230">
        <f t="shared" ref="C25:J25" si="2">C9+C10+C11+C17+C18+C19+C20</f>
        <v>348000</v>
      </c>
      <c r="D25" s="230">
        <f t="shared" si="2"/>
        <v>11993000</v>
      </c>
      <c r="E25" s="230">
        <f t="shared" si="2"/>
        <v>3275000</v>
      </c>
      <c r="F25" s="230">
        <f t="shared" si="2"/>
        <v>9126300</v>
      </c>
      <c r="G25" s="230">
        <f t="shared" si="2"/>
        <v>168000</v>
      </c>
      <c r="H25" s="230">
        <f t="shared" si="2"/>
        <v>9068000</v>
      </c>
      <c r="I25" s="230">
        <f t="shared" si="2"/>
        <v>3733000</v>
      </c>
      <c r="J25" s="230">
        <f t="shared" si="2"/>
        <v>8493000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'Т4 - 416'!Print_Area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admin</cp:lastModifiedBy>
  <cp:lastPrinted>2024-10-28T12:23:17Z</cp:lastPrinted>
  <dcterms:created xsi:type="dcterms:W3CDTF">2015-10-27T15:40:46Z</dcterms:created>
  <dcterms:modified xsi:type="dcterms:W3CDTF">2024-12-24T14:24:37Z</dcterms:modified>
</cp:coreProperties>
</file>